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880" tabRatio="500"/>
  </bookViews>
  <sheets>
    <sheet name="Лист1" sheetId="1" r:id="rId1"/>
  </sheets>
  <definedNames>
    <definedName name="_xlnm.Print_Titles" localSheetId="0">Лист1!$6:$6</definedName>
  </definedNames>
  <calcPr calcId="144525"/>
</workbook>
</file>

<file path=xl/sharedStrings.xml><?xml version="1.0" encoding="utf-8"?>
<sst xmlns="http://schemas.openxmlformats.org/spreadsheetml/2006/main" count="127" uniqueCount="124">
  <si>
    <t xml:space="preserve">СВЕДЕНИЯ </t>
  </si>
  <si>
    <t>об исполнении бюджета Белоярского района  по доходам в разрезе видов доходов в сравнении с запланированными значениями на 1 полугодие 2023 года</t>
  </si>
  <si>
    <t xml:space="preserve"> и в сравнении с аналогичным периодом 2022 года</t>
  </si>
  <si>
    <t>Наименование показателя</t>
  </si>
  <si>
    <t>Код дохода по бюджетной классификации</t>
  </si>
  <si>
    <t>Исполнение за 1 полугодие 2022 года</t>
  </si>
  <si>
    <t>Уточненный планна  2023 год</t>
  </si>
  <si>
    <t>План на 1 полугодие 2023 года</t>
  </si>
  <si>
    <t>Исполнение за 1 полугодие 2023 года</t>
  </si>
  <si>
    <t>Отклонение фактического исполнения за 1 полугодие 2023 года от плана на 1 полугодие 2023 года</t>
  </si>
  <si>
    <t>Процент исполнения 1 полугодия 2023 года к годовому плану на 2023 год, в %</t>
  </si>
  <si>
    <t>Отклонение фактического исполнения за 1 полугодие 2023 года от аналогичного периода 2022 года</t>
  </si>
  <si>
    <t>План на I полугодие</t>
  </si>
  <si>
    <t>Исполнение за I полугодие</t>
  </si>
  <si>
    <t>% исполнения плана на год</t>
  </si>
  <si>
    <t>% исполнения плана на I полугодие</t>
  </si>
  <si>
    <t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</si>
  <si>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</si>
  <si>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</si>
  <si>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</si>
  <si>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</si>
  <si>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</si>
  <si>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</si>
  <si>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</si>
  <si>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</si>
  <si>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в абсолютном выражении</t>
  </si>
  <si>
    <t>в %</t>
  </si>
  <si>
    <t>Доходы бюджета - Всего</t>
  </si>
  <si>
    <t>Х</t>
  </si>
  <si>
    <t>в том числе:                                                                                                                                                            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</si>
  <si>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</si>
  <si>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</si>
  <si>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</si>
  <si>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</si>
  <si>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</si>
  <si>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</si>
  <si>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 xml:space="preserve">Налоги на товары (работы, услуги), реализуемые  на территории  Российской Федерации 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</si>
  <si>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</si>
  <si>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</si>
  <si>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</si>
  <si>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</si>
  <si>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</si>
  <si>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</si>
  <si>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</si>
  <si>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</si>
  <si>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</si>
  <si>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</si>
  <si>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</si>
  <si>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</si>
  <si>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</si>
  <si>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</si>
  <si>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000 106 00000 00 0000 000</t>
  </si>
  <si>
    <t>Налог на имущество физических лиц</t>
  </si>
  <si>
    <t>000 1 06 01000 00 0000 110</t>
  </si>
  <si>
    <t>Транспортный налог</t>
  </si>
  <si>
    <t>000 1 06 04000 00 0000 110</t>
  </si>
  <si>
    <t>Земельный налог</t>
  </si>
  <si>
    <t>000 1 06 06 000 000000 110</t>
  </si>
  <si>
    <t>Государственнавя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</si>
  <si>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</si>
  <si>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</si>
  <si>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</si>
  <si>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</si>
  <si>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</si>
  <si>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</si>
  <si>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</si>
  <si>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</si>
  <si>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Проценты, полученные от предоставления бюджетных кредитов внутри страны</t>
  </si>
  <si>
    <t>000 1 11 03 000 00 0000 120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</si>
  <si>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</si>
  <si>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</si>
  <si>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Плата за публичный сервитут, предусмотренная решением уполномоченного органа обустановлении публичного сервитута в отношении земельных участков,находящихся в государственной или муниципальной собственности</t>
  </si>
  <si>
    <t>000 1 11 05 400 00 0000 120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</si>
  <si>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</si>
  <si>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</si>
  <si>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</si>
  <si>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</si>
  <si>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</si>
  <si>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</si>
  <si>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</si>
  <si>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</si>
  <si>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Доходы от оказания платных услуг (работ) и компенсации затрат государства</t>
  </si>
  <si>
    <t>000 113 00000 00 0000 000</t>
  </si>
  <si>
    <t xml:space="preserve">Доходы от оказания платных услуг (работ) 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</si>
  <si>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</si>
  <si>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</si>
  <si>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</si>
  <si>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</si>
  <si>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>000 114 00000 00 0000 000</t>
  </si>
  <si>
    <t xml:space="preserve">Доходы от продажи квартир </t>
  </si>
  <si>
    <t>000 1 14 01000 00 0000 410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</si>
  <si>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</si>
  <si>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</si>
  <si>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</si>
  <si>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000 1 14 06 300 00 0000 430</t>
  </si>
  <si>
    <t>162940,74</t>
  </si>
  <si>
    <t>Доходы от приватизации имущества, находящегося в государственной и муниципальной собственности</t>
  </si>
  <si>
    <t>000 1 14 13 000 00 0000 000</t>
  </si>
  <si>
    <t>Штрафы, санкции, возмещение ущерба</t>
  </si>
  <si>
    <t>000 116 00000 00 0000 000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</si>
  <si>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</si>
  <si>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</si>
  <si>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</si>
  <si>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</si>
  <si>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</si>
  <si>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</si>
  <si>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Субсидии бюджетам бюджетной системы Российской Федерации (межбюджетные субсидии)</t>
  </si>
  <si>
    <t>000 2 02 20000 00 0000 151</t>
  </si>
  <si>
    <t>Субвенции бюджетам бюджетной системы Российской Федерации</t>
  </si>
  <si>
    <t>000 2 02 30000 00 0000 151</t>
  </si>
  <si>
    <t>Иные межбюджетные трансферты</t>
  </si>
  <si>
    <t>000 2 02 40000 00 0000 151</t>
  </si>
  <si>
    <t>БЕЗВОЗМЕЗДНЫЕ ПОСТУПЛЕНИЯ ОТ ГОСУДАРСТВЕННЫХ (МУНИЦИПАЛЬНЫХ) ОРГАНИЗАЦИЙ</t>
  </si>
  <si>
    <t>000 2 03 00 000 00 0000 000</t>
  </si>
  <si>
    <t>Безвозмездные поступления от государственных (муниципальных) организаций в бюджеты муниципальных районов</t>
  </si>
  <si>
    <t>000 2 03 05 000 05 0000 150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</si>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</sst>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36">
    <font>
      <sz val="11"/>
      <color rgb="FF000000"/>
      <name val="Calibri"/>
      <charset val="204"/>
    </font>
    <font>
      <b/>
      <sz val="10"/>
      <name val="Arial"/>
      <charset val="204"/>
    </font>
    <font>
      <b/>
      <sz val="9"/>
      <name val="Arial"/>
      <charset val="204"/>
    </font>
    <font>
      <b/>
      <i/>
      <sz val="9"/>
      <name val="Arial"/>
      <charset val="204"/>
    </font>
    <font>
      <i/>
      <sz val="11"/>
      <color rgb="FF000000"/>
      <name val="Calibri"/>
      <charset val="204"/>
    </font>
    <font>
      <b/>
      <sz val="11"/>
      <color rgb="FF000000"/>
      <name val="Calibri"/>
      <charset val="204"/>
    </font>
    <font>
      <sz val="9"/>
      <name val="Arial"/>
      <charset val="204"/>
    </font>
    <font>
      <b/>
      <sz val="12"/>
      <color rgb="FF000000"/>
      <name val="Times New Roman"/>
      <charset val="204"/>
    </font>
    <font>
      <b/>
      <i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i/>
      <sz val="12"/>
      <name val="Times New Roman"/>
      <charset val="204"/>
    </font>
    <font>
      <sz val="12"/>
      <color rgb="FF000000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1"/>
      <name val="Times New Roman"/>
      <charset val="204"/>
    </font>
    <font>
      <i/>
      <sz val="9"/>
      <name val="Arial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2" tint="-0.0999786370433668"/>
        <bgColor rgb="FFFFFF00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theme="0"/>
        <bgColor rgb="FFFFFF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7" borderId="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8" borderId="11" applyNumberFormat="0" applyAlignment="0" applyProtection="0">
      <alignment vertical="center"/>
    </xf>
    <xf numFmtId="0" fontId="26" fillId="9" borderId="12" applyNumberFormat="0" applyAlignment="0" applyProtection="0">
      <alignment vertical="center"/>
    </xf>
    <xf numFmtId="0" fontId="27" fillId="9" borderId="11" applyNumberFormat="0" applyAlignment="0" applyProtection="0">
      <alignment vertical="center"/>
    </xf>
    <xf numFmtId="0" fontId="28" fillId="10" borderId="13" applyNumberFormat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0" fillId="0" borderId="0"/>
  </cellStyleXfs>
  <cellXfs count="63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6" fillId="0" borderId="0" xfId="0" applyFont="1" applyBorder="1"/>
    <xf numFmtId="0" fontId="7" fillId="0" borderId="0" xfId="49" applyFont="1" applyAlignment="1">
      <alignment horizontal="center" vertical="center" wrapText="1" shrinkToFit="1" readingOrder="1"/>
    </xf>
    <xf numFmtId="0" fontId="7" fillId="0" borderId="0" xfId="49" applyFont="1" applyAlignment="1">
      <alignment horizontal="center" vertical="center" wrapText="1" readingOrder="1"/>
    </xf>
    <xf numFmtId="0" fontId="7" fillId="0" borderId="1" xfId="49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/>
    <xf numFmtId="0" fontId="7" fillId="0" borderId="3" xfId="49" applyFont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2" xfId="49" applyFont="1" applyFill="1" applyBorder="1" applyAlignment="1">
      <alignment horizontal="left" vertical="top" wrapText="1" readingOrder="1"/>
    </xf>
    <xf numFmtId="0" fontId="7" fillId="2" borderId="2" xfId="49" applyFont="1" applyFill="1" applyBorder="1" applyAlignment="1">
      <alignment horizontal="center" vertical="center" wrapText="1" readingOrder="1"/>
    </xf>
    <xf numFmtId="180" fontId="7" fillId="2" borderId="2" xfId="49" applyNumberFormat="1" applyFont="1" applyFill="1" applyBorder="1" applyAlignment="1">
      <alignment horizontal="center" vertical="center" wrapText="1" readingOrder="1"/>
    </xf>
    <xf numFmtId="0" fontId="8" fillId="2" borderId="2" xfId="49" applyFont="1" applyFill="1" applyBorder="1" applyAlignment="1">
      <alignment horizontal="left" vertical="top" wrapText="1" readingOrder="1"/>
    </xf>
    <xf numFmtId="0" fontId="8" fillId="2" borderId="2" xfId="49" applyFont="1" applyFill="1" applyBorder="1" applyAlignment="1">
      <alignment horizontal="center" vertical="center" wrapText="1" readingOrder="1"/>
    </xf>
    <xf numFmtId="180" fontId="8" fillId="2" borderId="2" xfId="49" applyNumberFormat="1" applyFont="1" applyFill="1" applyBorder="1" applyAlignment="1">
      <alignment horizontal="center" vertical="center" wrapText="1" readingOrder="1"/>
    </xf>
    <xf numFmtId="0" fontId="7" fillId="0" borderId="2" xfId="49" applyFont="1" applyBorder="1" applyAlignment="1">
      <alignment horizontal="left" vertical="top" wrapText="1" readingOrder="1"/>
    </xf>
    <xf numFmtId="0" fontId="7" fillId="0" borderId="2" xfId="49" applyFont="1" applyBorder="1" applyAlignment="1">
      <alignment horizontal="center" vertical="center" wrapText="1" readingOrder="1"/>
    </xf>
    <xf numFmtId="180" fontId="7" fillId="0" borderId="2" xfId="49" applyNumberFormat="1" applyFont="1" applyBorder="1" applyAlignment="1">
      <alignment horizontal="center" vertical="center" wrapText="1" readingOrder="1"/>
    </xf>
    <xf numFmtId="0" fontId="9" fillId="0" borderId="2" xfId="49" applyFont="1" applyBorder="1" applyAlignment="1">
      <alignment horizontal="left" vertical="top" wrapText="1" readingOrder="1"/>
    </xf>
    <xf numFmtId="0" fontId="9" fillId="0" borderId="2" xfId="49" applyFont="1" applyBorder="1" applyAlignment="1">
      <alignment horizontal="center" vertical="center" wrapText="1" readingOrder="1"/>
    </xf>
    <xf numFmtId="180" fontId="9" fillId="0" borderId="2" xfId="49" applyNumberFormat="1" applyFont="1" applyBorder="1" applyAlignment="1">
      <alignment horizontal="center" vertical="center" wrapText="1" readingOrder="1"/>
    </xf>
    <xf numFmtId="0" fontId="8" fillId="3" borderId="2" xfId="49" applyFont="1" applyFill="1" applyBorder="1" applyAlignment="1">
      <alignment horizontal="left" vertical="top" wrapText="1" readingOrder="1"/>
    </xf>
    <xf numFmtId="0" fontId="8" fillId="3" borderId="2" xfId="49" applyFont="1" applyFill="1" applyBorder="1" applyAlignment="1">
      <alignment horizontal="center" vertical="center" wrapText="1" readingOrder="1"/>
    </xf>
    <xf numFmtId="180" fontId="8" fillId="3" borderId="2" xfId="49" applyNumberFormat="1" applyFont="1" applyFill="1" applyBorder="1" applyAlignment="1">
      <alignment horizontal="center" vertical="center" wrapText="1" readingOrder="1"/>
    </xf>
    <xf numFmtId="0" fontId="7" fillId="4" borderId="2" xfId="49" applyFont="1" applyFill="1" applyBorder="1" applyAlignment="1">
      <alignment horizontal="left" vertical="top" wrapText="1" readingOrder="1"/>
    </xf>
    <xf numFmtId="0" fontId="10" fillId="5" borderId="2" xfId="0" applyFont="1" applyFill="1" applyBorder="1" applyAlignment="1" applyProtection="1">
      <alignment horizontal="left" vertical="top" wrapText="1"/>
      <protection locked="0"/>
    </xf>
    <xf numFmtId="49" fontId="10" fillId="5" borderId="2" xfId="0" applyNumberFormat="1" applyFont="1" applyFill="1" applyBorder="1" applyAlignment="1">
      <alignment horizontal="center" vertical="center"/>
    </xf>
    <xf numFmtId="180" fontId="10" fillId="5" borderId="2" xfId="0" applyNumberFormat="1" applyFont="1" applyFill="1" applyBorder="1" applyAlignment="1">
      <alignment horizontal="center" vertical="center"/>
    </xf>
    <xf numFmtId="180" fontId="9" fillId="4" borderId="2" xfId="49" applyNumberFormat="1" applyFont="1" applyFill="1" applyBorder="1" applyAlignment="1">
      <alignment horizontal="center" vertical="center" wrapText="1" readingOrder="1"/>
    </xf>
    <xf numFmtId="0" fontId="10" fillId="0" borderId="2" xfId="0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>
      <alignment horizontal="center" vertical="center"/>
    </xf>
    <xf numFmtId="2" fontId="9" fillId="0" borderId="2" xfId="49" applyNumberFormat="1" applyFont="1" applyBorder="1" applyAlignment="1">
      <alignment horizontal="center" vertical="center" wrapText="1" readingOrder="1"/>
    </xf>
    <xf numFmtId="180" fontId="10" fillId="0" borderId="2" xfId="0" applyNumberFormat="1" applyFont="1" applyBorder="1" applyAlignment="1">
      <alignment horizontal="center" vertical="center"/>
    </xf>
    <xf numFmtId="0" fontId="7" fillId="4" borderId="2" xfId="49" applyFont="1" applyFill="1" applyBorder="1" applyAlignment="1">
      <alignment horizontal="center" vertical="center" wrapText="1" readingOrder="1"/>
    </xf>
    <xf numFmtId="180" fontId="7" fillId="4" borderId="2" xfId="49" applyNumberFormat="1" applyFont="1" applyFill="1" applyBorder="1" applyAlignment="1">
      <alignment horizontal="center" vertical="center" wrapText="1" readingOrder="1"/>
    </xf>
    <xf numFmtId="0" fontId="11" fillId="0" borderId="2" xfId="49" applyFont="1" applyBorder="1" applyAlignment="1">
      <alignment horizontal="left" vertical="top" wrapText="1" readingOrder="1"/>
    </xf>
    <xf numFmtId="0" fontId="11" fillId="0" borderId="2" xfId="49" applyFont="1" applyBorder="1" applyAlignment="1">
      <alignment horizontal="center" vertical="center" wrapText="1" readingOrder="1"/>
    </xf>
    <xf numFmtId="180" fontId="11" fillId="0" borderId="2" xfId="49" applyNumberFormat="1" applyFont="1" applyBorder="1" applyAlignment="1">
      <alignment horizontal="center" vertical="center" wrapText="1" readingOrder="1"/>
    </xf>
    <xf numFmtId="0" fontId="12" fillId="3" borderId="2" xfId="0" applyFont="1" applyFill="1" applyBorder="1" applyAlignment="1" applyProtection="1">
      <alignment horizontal="left" vertical="top" wrapText="1"/>
      <protection locked="0"/>
    </xf>
    <xf numFmtId="49" fontId="12" fillId="3" borderId="2" xfId="0" applyNumberFormat="1" applyFont="1" applyFill="1" applyBorder="1" applyAlignment="1">
      <alignment horizontal="center" vertical="center"/>
    </xf>
    <xf numFmtId="180" fontId="12" fillId="3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180" fontId="13" fillId="0" borderId="2" xfId="0" applyNumberFormat="1" applyFont="1" applyBorder="1" applyAlignment="1">
      <alignment horizontal="center" vertical="center"/>
    </xf>
    <xf numFmtId="180" fontId="6" fillId="0" borderId="0" xfId="0" applyNumberFormat="1" applyFont="1" applyBorder="1"/>
    <xf numFmtId="0" fontId="14" fillId="0" borderId="0" xfId="0" applyFont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80" fontId="12" fillId="2" borderId="2" xfId="0" applyNumberFormat="1" applyFont="1" applyFill="1" applyBorder="1" applyAlignment="1">
      <alignment horizontal="center" vertical="center" readingOrder="1"/>
    </xf>
    <xf numFmtId="180" fontId="7" fillId="6" borderId="2" xfId="49" applyNumberFormat="1" applyFont="1" applyFill="1" applyBorder="1" applyAlignment="1">
      <alignment horizontal="center" vertical="center" wrapText="1" readingOrder="1"/>
    </xf>
    <xf numFmtId="180" fontId="12" fillId="6" borderId="2" xfId="0" applyNumberFormat="1" applyFont="1" applyFill="1" applyBorder="1" applyAlignment="1">
      <alignment horizontal="center" vertical="center" readingOrder="1"/>
    </xf>
    <xf numFmtId="180" fontId="11" fillId="6" borderId="2" xfId="49" applyNumberFormat="1" applyFont="1" applyFill="1" applyBorder="1" applyAlignment="1">
      <alignment horizontal="center" vertical="center" wrapText="1" readingOrder="1"/>
    </xf>
    <xf numFmtId="180" fontId="13" fillId="6" borderId="2" xfId="0" applyNumberFormat="1" applyFont="1" applyFill="1" applyBorder="1" applyAlignment="1">
      <alignment horizontal="center" vertical="center" readingOrder="1"/>
    </xf>
    <xf numFmtId="180" fontId="11" fillId="4" borderId="2" xfId="49" applyNumberFormat="1" applyFont="1" applyFill="1" applyBorder="1" applyAlignment="1">
      <alignment horizontal="center" vertical="center" wrapText="1" readingOrder="1"/>
    </xf>
    <xf numFmtId="0" fontId="15" fillId="0" borderId="0" xfId="0" applyFont="1" applyBorder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L60"/>
  <sheetViews>
    <sheetView showGridLines="0" tabSelected="1" view="pageBreakPreview" zoomScale="86" zoomScaleNormal="77" workbookViewId="0">
      <selection activeCell="A15" sqref="A15"/>
    </sheetView>
  </sheetViews>
  <sheetFormatPr defaultColWidth="9.14285714285714" defaultRowHeight="15"/>
  <cols>
    <col min="1" max="1" width="38" style="7" customWidth="1"/>
    <col min="2" max="2" width="29.2857142857143" style="7" customWidth="1"/>
    <col min="3" max="3" width="20.2857142857143" style="7" customWidth="1"/>
    <col min="4" max="4" width="17.7142857142857" style="7" customWidth="1"/>
    <col min="5" max="5" width="14.4285714285714" style="7" hidden="1" customWidth="1"/>
    <col min="6" max="6" width="14.5714285714286" style="7" hidden="1" customWidth="1"/>
    <col min="7" max="7" width="15" style="7" hidden="1" customWidth="1"/>
    <col min="8" max="8" width="16.7142857142857" style="7" hidden="1" customWidth="1"/>
    <col min="9" max="9" width="4" style="7" hidden="1" customWidth="1"/>
    <col min="10" max="10" width="18.4285714285714" style="7" hidden="1" customWidth="1"/>
    <col min="11" max="11" width="16.5714285714286" style="7" hidden="1" customWidth="1"/>
    <col min="12" max="12" width="14.4285714285714" style="7" hidden="1" customWidth="1"/>
    <col min="13" max="13" width="14.1428571428571" style="7" hidden="1" customWidth="1"/>
    <col min="14" max="14" width="13.5714285714286" style="7" hidden="1" customWidth="1"/>
    <col min="15" max="15" width="16" style="7" hidden="1" customWidth="1"/>
    <col min="16" max="16" width="15.8571428571429" style="7" hidden="1" customWidth="1"/>
    <col min="17" max="17" width="12.7142857142857" style="7" hidden="1" customWidth="1"/>
    <col min="18" max="18" width="12.4285714285714" style="7" hidden="1" customWidth="1"/>
    <col min="19" max="20" width="18.1428571428571" style="7" customWidth="1"/>
    <col min="21" max="21" width="20" style="7" customWidth="1"/>
    <col min="22" max="22" width="10.2857142857143" style="7" customWidth="1"/>
    <col min="23" max="23" width="14.4285714285714" style="7" customWidth="1"/>
    <col min="24" max="24" width="19.1428571428571" style="7" customWidth="1"/>
    <col min="25" max="25" width="14.5714285714286" style="7" customWidth="1"/>
    <col min="26" max="64" width="9.14285714285714" style="7" customWidth="1"/>
  </cols>
  <sheetData>
    <row r="1" ht="17.45" customHeight="1" spans="1: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ht="14.1" customHeight="1" spans="1:2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ht="18" customHeight="1" spans="1:2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ht="15.75" customHeight="1" spans="21:22">
      <c r="U4" s="51"/>
      <c r="V4" s="51"/>
    </row>
    <row r="5" ht="69" customHeight="1" spans="1:25">
      <c r="A5" s="10" t="s">
        <v>3</v>
      </c>
      <c r="B5" s="10" t="s">
        <v>4</v>
      </c>
      <c r="C5" s="10" t="s">
        <v>5</v>
      </c>
      <c r="D5" s="11" t="s">
        <v>6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1" t="s">
        <v>7</v>
      </c>
      <c r="T5" s="10" t="s">
        <v>8</v>
      </c>
      <c r="U5" s="52" t="s">
        <v>9</v>
      </c>
      <c r="V5" s="53"/>
      <c r="W5" s="54" t="s">
        <v>10</v>
      </c>
      <c r="X5" s="52" t="s">
        <v>11</v>
      </c>
      <c r="Y5" s="53"/>
    </row>
    <row r="6" ht="84" customHeight="1" spans="1:25">
      <c r="A6" s="13"/>
      <c r="B6" s="13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23" t="s">
        <v>16</v>
      </c>
      <c r="J6" s="23" t="s">
        <v>4</v>
      </c>
      <c r="K6" s="23" t="s">
        <v>17</v>
      </c>
      <c r="L6" s="23" t="s">
        <v>18</v>
      </c>
      <c r="M6" s="23" t="s">
        <v>19</v>
      </c>
      <c r="N6" s="23" t="s">
        <v>20</v>
      </c>
      <c r="O6" s="23" t="s">
        <v>21</v>
      </c>
      <c r="P6" s="23" t="s">
        <v>22</v>
      </c>
      <c r="Q6" s="23" t="s">
        <v>23</v>
      </c>
      <c r="R6" s="23" t="s">
        <v>24</v>
      </c>
      <c r="S6" s="14"/>
      <c r="T6" s="13"/>
      <c r="U6" s="23" t="s">
        <v>25</v>
      </c>
      <c r="V6" s="15" t="s">
        <v>26</v>
      </c>
      <c r="W6" s="55"/>
      <c r="X6" s="23" t="s">
        <v>25</v>
      </c>
      <c r="Y6" s="15" t="s">
        <v>26</v>
      </c>
    </row>
    <row r="7" s="1" customFormat="1" ht="20.25" customHeight="1" spans="1:25">
      <c r="A7" s="16" t="s">
        <v>27</v>
      </c>
      <c r="B7" s="17" t="s">
        <v>28</v>
      </c>
      <c r="C7" s="18">
        <f>C8+C44</f>
        <v>2149459265.39</v>
      </c>
      <c r="D7" s="18">
        <f t="shared" ref="D7:T7" si="0">D8+D44</f>
        <v>4554072829.13</v>
      </c>
      <c r="E7" s="18" t="e">
        <f t="shared" si="0"/>
        <v>#REF!</v>
      </c>
      <c r="F7" s="18" t="e">
        <f t="shared" si="0"/>
        <v>#REF!</v>
      </c>
      <c r="G7" s="18" t="e">
        <f t="shared" si="0"/>
        <v>#REF!</v>
      </c>
      <c r="H7" s="18" t="e">
        <f t="shared" si="0"/>
        <v>#REF!</v>
      </c>
      <c r="I7" s="18" t="e">
        <f t="shared" si="0"/>
        <v>#REF!</v>
      </c>
      <c r="J7" s="18" t="e">
        <f t="shared" si="0"/>
        <v>#REF!</v>
      </c>
      <c r="K7" s="18" t="e">
        <f t="shared" si="0"/>
        <v>#REF!</v>
      </c>
      <c r="L7" s="18" t="e">
        <f t="shared" si="0"/>
        <v>#REF!</v>
      </c>
      <c r="M7" s="18" t="e">
        <f t="shared" si="0"/>
        <v>#REF!</v>
      </c>
      <c r="N7" s="18" t="e">
        <f t="shared" si="0"/>
        <v>#REF!</v>
      </c>
      <c r="O7" s="18" t="e">
        <f t="shared" si="0"/>
        <v>#REF!</v>
      </c>
      <c r="P7" s="18" t="e">
        <f t="shared" si="0"/>
        <v>#REF!</v>
      </c>
      <c r="Q7" s="18" t="e">
        <f t="shared" si="0"/>
        <v>#REF!</v>
      </c>
      <c r="R7" s="18" t="e">
        <f t="shared" si="0"/>
        <v>#REF!</v>
      </c>
      <c r="S7" s="18">
        <f t="shared" si="0"/>
        <v>2308088593.79</v>
      </c>
      <c r="T7" s="18">
        <f t="shared" si="0"/>
        <v>2071750435.97</v>
      </c>
      <c r="U7" s="18">
        <f>T7-S7</f>
        <v>-236338157.82</v>
      </c>
      <c r="V7" s="56">
        <f>(T7/S7)*100</f>
        <v>89.7604382060603</v>
      </c>
      <c r="W7" s="56">
        <f>(T7/D7)*100</f>
        <v>45.492255255957</v>
      </c>
      <c r="X7" s="18">
        <f>T7-C7</f>
        <v>-77708829.4199998</v>
      </c>
      <c r="Y7" s="56">
        <f>(T7/C7)*100</f>
        <v>96.3847265835066</v>
      </c>
    </row>
    <row r="8" s="2" customFormat="1" ht="36" customHeight="1" spans="1:25">
      <c r="A8" s="16" t="s">
        <v>29</v>
      </c>
      <c r="B8" s="17" t="s">
        <v>30</v>
      </c>
      <c r="C8" s="18">
        <f>C9+C26</f>
        <v>438523575.04</v>
      </c>
      <c r="D8" s="18">
        <f t="shared" ref="D8:T8" si="1">D9+D26</f>
        <v>873112631.96</v>
      </c>
      <c r="E8" s="18" t="e">
        <f t="shared" si="1"/>
        <v>#REF!</v>
      </c>
      <c r="F8" s="18" t="e">
        <f t="shared" si="1"/>
        <v>#REF!</v>
      </c>
      <c r="G8" s="18" t="e">
        <f t="shared" si="1"/>
        <v>#REF!</v>
      </c>
      <c r="H8" s="18" t="e">
        <f t="shared" si="1"/>
        <v>#REF!</v>
      </c>
      <c r="I8" s="18" t="e">
        <f t="shared" si="1"/>
        <v>#REF!</v>
      </c>
      <c r="J8" s="18" t="e">
        <f t="shared" si="1"/>
        <v>#REF!</v>
      </c>
      <c r="K8" s="18" t="e">
        <f t="shared" si="1"/>
        <v>#REF!</v>
      </c>
      <c r="L8" s="18" t="e">
        <f t="shared" si="1"/>
        <v>#REF!</v>
      </c>
      <c r="M8" s="18" t="e">
        <f t="shared" si="1"/>
        <v>#REF!</v>
      </c>
      <c r="N8" s="18" t="e">
        <f t="shared" si="1"/>
        <v>#REF!</v>
      </c>
      <c r="O8" s="18" t="e">
        <f t="shared" si="1"/>
        <v>#REF!</v>
      </c>
      <c r="P8" s="18" t="e">
        <f t="shared" si="1"/>
        <v>#REF!</v>
      </c>
      <c r="Q8" s="18" t="e">
        <f t="shared" si="1"/>
        <v>#REF!</v>
      </c>
      <c r="R8" s="18" t="e">
        <f t="shared" si="1"/>
        <v>#REF!</v>
      </c>
      <c r="S8" s="18">
        <f t="shared" si="1"/>
        <v>451195051.62</v>
      </c>
      <c r="T8" s="18">
        <f t="shared" si="1"/>
        <v>497955473.97</v>
      </c>
      <c r="U8" s="18">
        <f t="shared" ref="U8:U55" si="2">T8-S8</f>
        <v>46760422.3500001</v>
      </c>
      <c r="V8" s="56">
        <f t="shared" ref="V8:V55" si="3">(T8/S8)*100</f>
        <v>110.363682443349</v>
      </c>
      <c r="W8" s="56">
        <f t="shared" ref="W8:W55" si="4">(T8/D8)*100</f>
        <v>57.0322150593754</v>
      </c>
      <c r="X8" s="18">
        <f t="shared" ref="X8:X55" si="5">T8-C8</f>
        <v>59431898.9300001</v>
      </c>
      <c r="Y8" s="56">
        <f t="shared" ref="Y8:Y55" si="6">(T8/C8)*100</f>
        <v>113.552726081962</v>
      </c>
    </row>
    <row r="9" s="3" customFormat="1" customHeight="1" spans="1:64">
      <c r="A9" s="19" t="s">
        <v>31</v>
      </c>
      <c r="B9" s="20"/>
      <c r="C9" s="21">
        <f>C10+C12+C14+C19+C23</f>
        <v>379116591.1</v>
      </c>
      <c r="D9" s="21">
        <f t="shared" ref="D9:T9" si="7">D10+D12+D14+D19+D23</f>
        <v>739390700</v>
      </c>
      <c r="E9" s="21">
        <f t="shared" si="7"/>
        <v>0</v>
      </c>
      <c r="F9" s="21">
        <f t="shared" si="7"/>
        <v>0</v>
      </c>
      <c r="G9" s="21">
        <f t="shared" si="7"/>
        <v>0</v>
      </c>
      <c r="H9" s="21">
        <f t="shared" si="7"/>
        <v>0</v>
      </c>
      <c r="I9" s="21">
        <f t="shared" si="7"/>
        <v>0</v>
      </c>
      <c r="J9" s="21">
        <f t="shared" si="7"/>
        <v>0</v>
      </c>
      <c r="K9" s="21">
        <f t="shared" si="7"/>
        <v>0</v>
      </c>
      <c r="L9" s="21">
        <f t="shared" si="7"/>
        <v>0</v>
      </c>
      <c r="M9" s="21">
        <f t="shared" si="7"/>
        <v>0</v>
      </c>
      <c r="N9" s="21">
        <f t="shared" si="7"/>
        <v>0</v>
      </c>
      <c r="O9" s="21">
        <f t="shared" si="7"/>
        <v>0</v>
      </c>
      <c r="P9" s="21">
        <f t="shared" si="7"/>
        <v>0</v>
      </c>
      <c r="Q9" s="21">
        <f t="shared" si="7"/>
        <v>0</v>
      </c>
      <c r="R9" s="21">
        <f t="shared" si="7"/>
        <v>0</v>
      </c>
      <c r="S9" s="21">
        <f t="shared" si="7"/>
        <v>383217037</v>
      </c>
      <c r="T9" s="21">
        <f t="shared" si="7"/>
        <v>409292096.75</v>
      </c>
      <c r="U9" s="18">
        <f t="shared" si="2"/>
        <v>26075059.7500001</v>
      </c>
      <c r="V9" s="56">
        <f t="shared" si="3"/>
        <v>106.804253786347</v>
      </c>
      <c r="W9" s="56">
        <f t="shared" si="4"/>
        <v>55.3553211786408</v>
      </c>
      <c r="X9" s="18">
        <f t="shared" si="5"/>
        <v>30175505.6500001</v>
      </c>
      <c r="Y9" s="56">
        <f t="shared" si="6"/>
        <v>107.959426297448</v>
      </c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</row>
    <row r="10" ht="25.5" customHeight="1" spans="1:25">
      <c r="A10" s="22" t="s">
        <v>32</v>
      </c>
      <c r="B10" s="23" t="s">
        <v>33</v>
      </c>
      <c r="C10" s="24">
        <f>C11</f>
        <v>326948973.26</v>
      </c>
      <c r="D10" s="24">
        <v>652392100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41">
        <v>340466884</v>
      </c>
      <c r="T10" s="24">
        <v>363263607.1</v>
      </c>
      <c r="U10" s="57">
        <f t="shared" si="2"/>
        <v>22796723.1</v>
      </c>
      <c r="V10" s="58">
        <f t="shared" si="3"/>
        <v>106.695724069305</v>
      </c>
      <c r="W10" s="58">
        <f t="shared" si="4"/>
        <v>55.6817912264726</v>
      </c>
      <c r="X10" s="57">
        <f t="shared" si="5"/>
        <v>36314633.84</v>
      </c>
      <c r="Y10" s="58">
        <f t="shared" si="6"/>
        <v>111.107125823919</v>
      </c>
    </row>
    <row r="11" s="4" customFormat="1" ht="25.5" customHeight="1" spans="1:64">
      <c r="A11" s="25" t="s">
        <v>34</v>
      </c>
      <c r="B11" s="26" t="s">
        <v>35</v>
      </c>
      <c r="C11" s="27">
        <v>326948973.26</v>
      </c>
      <c r="D11" s="27">
        <v>652392100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35">
        <v>340466884</v>
      </c>
      <c r="T11" s="27">
        <v>363263607.1</v>
      </c>
      <c r="U11" s="59">
        <f t="shared" si="2"/>
        <v>22796723.1</v>
      </c>
      <c r="V11" s="60">
        <f t="shared" si="3"/>
        <v>106.695724069305</v>
      </c>
      <c r="W11" s="60">
        <f t="shared" si="4"/>
        <v>55.6817912264726</v>
      </c>
      <c r="X11" s="59">
        <f t="shared" si="5"/>
        <v>36314633.84</v>
      </c>
      <c r="Y11" s="60">
        <f t="shared" si="6"/>
        <v>111.107125823919</v>
      </c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="5" customFormat="1" ht="63" customHeight="1" spans="1:25">
      <c r="A12" s="22" t="s">
        <v>36</v>
      </c>
      <c r="B12" s="23" t="s">
        <v>37</v>
      </c>
      <c r="C12" s="24">
        <f>C13</f>
        <v>5340654.36</v>
      </c>
      <c r="D12" s="24">
        <f t="shared" ref="D12:T12" si="8">D13</f>
        <v>9713600</v>
      </c>
      <c r="E12" s="24">
        <f t="shared" si="8"/>
        <v>0</v>
      </c>
      <c r="F12" s="24">
        <f t="shared" si="8"/>
        <v>0</v>
      </c>
      <c r="G12" s="24">
        <f t="shared" si="8"/>
        <v>0</v>
      </c>
      <c r="H12" s="24">
        <f t="shared" si="8"/>
        <v>0</v>
      </c>
      <c r="I12" s="24">
        <f t="shared" si="8"/>
        <v>0</v>
      </c>
      <c r="J12" s="24">
        <f t="shared" si="8"/>
        <v>0</v>
      </c>
      <c r="K12" s="24">
        <f t="shared" si="8"/>
        <v>0</v>
      </c>
      <c r="L12" s="24">
        <f t="shared" si="8"/>
        <v>0</v>
      </c>
      <c r="M12" s="24">
        <f t="shared" si="8"/>
        <v>0</v>
      </c>
      <c r="N12" s="24">
        <f t="shared" si="8"/>
        <v>0</v>
      </c>
      <c r="O12" s="24">
        <f t="shared" si="8"/>
        <v>0</v>
      </c>
      <c r="P12" s="24">
        <f t="shared" si="8"/>
        <v>0</v>
      </c>
      <c r="Q12" s="24">
        <f t="shared" si="8"/>
        <v>0</v>
      </c>
      <c r="R12" s="24">
        <f t="shared" si="8"/>
        <v>0</v>
      </c>
      <c r="S12" s="24">
        <f t="shared" si="8"/>
        <v>4856796</v>
      </c>
      <c r="T12" s="24">
        <f t="shared" si="8"/>
        <v>5643835.95</v>
      </c>
      <c r="U12" s="57">
        <f t="shared" si="2"/>
        <v>787039.95</v>
      </c>
      <c r="V12" s="58">
        <f t="shared" si="3"/>
        <v>116.204920898469</v>
      </c>
      <c r="W12" s="58">
        <f t="shared" si="4"/>
        <v>58.1024125967715</v>
      </c>
      <c r="X12" s="57">
        <f t="shared" si="5"/>
        <v>303181.59</v>
      </c>
      <c r="Y12" s="58">
        <f t="shared" si="6"/>
        <v>105.676862226298</v>
      </c>
    </row>
    <row r="13" ht="49.5" customHeight="1" spans="1:27">
      <c r="A13" s="25" t="s">
        <v>38</v>
      </c>
      <c r="B13" s="26" t="s">
        <v>39</v>
      </c>
      <c r="C13" s="27">
        <v>5340654.36</v>
      </c>
      <c r="D13" s="27">
        <v>9713600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35">
        <v>4856796</v>
      </c>
      <c r="T13" s="27">
        <v>5643835.95</v>
      </c>
      <c r="U13" s="59">
        <f t="shared" si="2"/>
        <v>787039.95</v>
      </c>
      <c r="V13" s="60">
        <f t="shared" si="3"/>
        <v>116.204920898469</v>
      </c>
      <c r="W13" s="60">
        <f t="shared" si="4"/>
        <v>58.1024125967715</v>
      </c>
      <c r="X13" s="59">
        <f t="shared" si="5"/>
        <v>303181.59</v>
      </c>
      <c r="Y13" s="60">
        <f t="shared" si="6"/>
        <v>105.676862226298</v>
      </c>
      <c r="Z13" s="62"/>
      <c r="AA13" s="62"/>
    </row>
    <row r="14" ht="20.25" customHeight="1" spans="1:25">
      <c r="A14" s="22" t="s">
        <v>40</v>
      </c>
      <c r="B14" s="23" t="s">
        <v>41</v>
      </c>
      <c r="C14" s="24">
        <f>C15+C16+C18+C17</f>
        <v>42596108.77</v>
      </c>
      <c r="D14" s="24">
        <f>D15+D16+D18</f>
        <v>67200000</v>
      </c>
      <c r="E14" s="24">
        <f t="shared" ref="E14:T14" si="9">E15+E16+E18</f>
        <v>0</v>
      </c>
      <c r="F14" s="24">
        <f t="shared" si="9"/>
        <v>0</v>
      </c>
      <c r="G14" s="24">
        <f t="shared" si="9"/>
        <v>0</v>
      </c>
      <c r="H14" s="24">
        <f t="shared" si="9"/>
        <v>0</v>
      </c>
      <c r="I14" s="24">
        <f t="shared" si="9"/>
        <v>0</v>
      </c>
      <c r="J14" s="24">
        <f t="shared" si="9"/>
        <v>0</v>
      </c>
      <c r="K14" s="24">
        <f t="shared" si="9"/>
        <v>0</v>
      </c>
      <c r="L14" s="24">
        <f t="shared" si="9"/>
        <v>0</v>
      </c>
      <c r="M14" s="24">
        <f t="shared" si="9"/>
        <v>0</v>
      </c>
      <c r="N14" s="24">
        <f t="shared" si="9"/>
        <v>0</v>
      </c>
      <c r="O14" s="24">
        <f t="shared" si="9"/>
        <v>0</v>
      </c>
      <c r="P14" s="24">
        <f t="shared" si="9"/>
        <v>0</v>
      </c>
      <c r="Q14" s="24">
        <f t="shared" si="9"/>
        <v>0</v>
      </c>
      <c r="R14" s="24">
        <f t="shared" si="9"/>
        <v>0</v>
      </c>
      <c r="S14" s="24">
        <f t="shared" si="9"/>
        <v>34433171</v>
      </c>
      <c r="T14" s="24">
        <f t="shared" si="9"/>
        <v>36723025.6</v>
      </c>
      <c r="U14" s="57">
        <f t="shared" si="2"/>
        <v>2289854.6</v>
      </c>
      <c r="V14" s="58">
        <f t="shared" si="3"/>
        <v>106.650141516156</v>
      </c>
      <c r="W14" s="58">
        <f t="shared" si="4"/>
        <v>54.6473595238095</v>
      </c>
      <c r="X14" s="57">
        <f t="shared" si="5"/>
        <v>-5873083.17</v>
      </c>
      <c r="Y14" s="58">
        <f t="shared" si="6"/>
        <v>86.2121603602056</v>
      </c>
    </row>
    <row r="15" ht="48" customHeight="1" spans="1:25">
      <c r="A15" s="25" t="s">
        <v>42</v>
      </c>
      <c r="B15" s="26" t="s">
        <v>43</v>
      </c>
      <c r="C15" s="27">
        <v>39289343.59</v>
      </c>
      <c r="D15" s="27">
        <v>63000000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35">
        <v>32217276</v>
      </c>
      <c r="T15" s="27">
        <v>34790931.39</v>
      </c>
      <c r="U15" s="59">
        <f t="shared" si="2"/>
        <v>2573655.39</v>
      </c>
      <c r="V15" s="60">
        <f t="shared" si="3"/>
        <v>107.988432634714</v>
      </c>
      <c r="W15" s="60">
        <f t="shared" si="4"/>
        <v>55.2237006190476</v>
      </c>
      <c r="X15" s="59">
        <f t="shared" si="5"/>
        <v>-4498412.2</v>
      </c>
      <c r="Y15" s="60">
        <f t="shared" si="6"/>
        <v>88.5505539442381</v>
      </c>
    </row>
    <row r="16" ht="36" customHeight="1" spans="1:25">
      <c r="A16" s="25" t="s">
        <v>44</v>
      </c>
      <c r="B16" s="26" t="s">
        <v>45</v>
      </c>
      <c r="C16" s="27">
        <v>337322.4</v>
      </c>
      <c r="D16" s="27">
        <v>0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35">
        <v>0</v>
      </c>
      <c r="T16" s="27">
        <v>140137.01</v>
      </c>
      <c r="U16" s="59">
        <f t="shared" si="2"/>
        <v>140137.01</v>
      </c>
      <c r="V16" s="60">
        <v>0</v>
      </c>
      <c r="W16" s="60">
        <v>0</v>
      </c>
      <c r="X16" s="59">
        <f t="shared" si="5"/>
        <v>-197185.39</v>
      </c>
      <c r="Y16" s="60">
        <f t="shared" si="6"/>
        <v>41.5439383806115</v>
      </c>
    </row>
    <row r="17" ht="20.1" customHeight="1" spans="1:25">
      <c r="A17" s="25" t="s">
        <v>46</v>
      </c>
      <c r="B17" s="26" t="s">
        <v>47</v>
      </c>
      <c r="C17" s="27">
        <v>2596</v>
      </c>
      <c r="D17" s="27">
        <v>0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35">
        <v>0</v>
      </c>
      <c r="T17" s="27">
        <v>0</v>
      </c>
      <c r="U17" s="59">
        <f t="shared" si="2"/>
        <v>0</v>
      </c>
      <c r="V17" s="60">
        <v>0</v>
      </c>
      <c r="W17" s="60">
        <v>0</v>
      </c>
      <c r="X17" s="59">
        <f t="shared" si="5"/>
        <v>-2596</v>
      </c>
      <c r="Y17" s="60">
        <f t="shared" si="6"/>
        <v>0</v>
      </c>
    </row>
    <row r="18" ht="48" customHeight="1" spans="1:25">
      <c r="A18" s="25" t="s">
        <v>48</v>
      </c>
      <c r="B18" s="26" t="s">
        <v>49</v>
      </c>
      <c r="C18" s="27">
        <v>2966846.78</v>
      </c>
      <c r="D18" s="27">
        <v>4200000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35">
        <v>2215895</v>
      </c>
      <c r="T18" s="27">
        <v>1791957.2</v>
      </c>
      <c r="U18" s="59">
        <f t="shared" si="2"/>
        <v>-423937.8</v>
      </c>
      <c r="V18" s="60">
        <f t="shared" si="3"/>
        <v>80.8683263421778</v>
      </c>
      <c r="W18" s="60">
        <f t="shared" si="4"/>
        <v>42.6656476190476</v>
      </c>
      <c r="X18" s="59">
        <f t="shared" si="5"/>
        <v>-1174889.58</v>
      </c>
      <c r="Y18" s="60">
        <f t="shared" si="6"/>
        <v>60.3993846962329</v>
      </c>
    </row>
    <row r="19" ht="26.25" customHeight="1" spans="1:25">
      <c r="A19" s="22" t="s">
        <v>50</v>
      </c>
      <c r="B19" s="23" t="s">
        <v>51</v>
      </c>
      <c r="C19" s="24">
        <f>C20+C21+C22</f>
        <v>1552794.2</v>
      </c>
      <c r="D19" s="24">
        <f t="shared" ref="D19:T19" si="10">D20+D21+D22</f>
        <v>6400000</v>
      </c>
      <c r="E19" s="24">
        <f t="shared" si="10"/>
        <v>0</v>
      </c>
      <c r="F19" s="24">
        <f t="shared" si="10"/>
        <v>0</v>
      </c>
      <c r="G19" s="24">
        <f t="shared" si="10"/>
        <v>0</v>
      </c>
      <c r="H19" s="24">
        <f t="shared" si="10"/>
        <v>0</v>
      </c>
      <c r="I19" s="24">
        <f t="shared" si="10"/>
        <v>0</v>
      </c>
      <c r="J19" s="24">
        <f t="shared" si="10"/>
        <v>0</v>
      </c>
      <c r="K19" s="24">
        <f t="shared" si="10"/>
        <v>0</v>
      </c>
      <c r="L19" s="24">
        <f t="shared" si="10"/>
        <v>0</v>
      </c>
      <c r="M19" s="24">
        <f t="shared" si="10"/>
        <v>0</v>
      </c>
      <c r="N19" s="24">
        <f t="shared" si="10"/>
        <v>0</v>
      </c>
      <c r="O19" s="24">
        <f t="shared" si="10"/>
        <v>0</v>
      </c>
      <c r="P19" s="24">
        <f t="shared" si="10"/>
        <v>0</v>
      </c>
      <c r="Q19" s="24">
        <f t="shared" si="10"/>
        <v>0</v>
      </c>
      <c r="R19" s="24">
        <f t="shared" si="10"/>
        <v>0</v>
      </c>
      <c r="S19" s="24">
        <f t="shared" si="10"/>
        <v>1684784</v>
      </c>
      <c r="T19" s="24">
        <f t="shared" si="10"/>
        <v>1216576.94</v>
      </c>
      <c r="U19" s="57">
        <f t="shared" si="2"/>
        <v>-468207.06</v>
      </c>
      <c r="V19" s="58">
        <f t="shared" si="3"/>
        <v>72.2096684204028</v>
      </c>
      <c r="W19" s="58">
        <f t="shared" si="4"/>
        <v>19.0090146875</v>
      </c>
      <c r="X19" s="57">
        <f t="shared" si="5"/>
        <v>-336217.26</v>
      </c>
      <c r="Y19" s="58">
        <f t="shared" si="6"/>
        <v>78.3475968676338</v>
      </c>
    </row>
    <row r="20" ht="18.75" customHeight="1" spans="1:25">
      <c r="A20" s="25" t="s">
        <v>52</v>
      </c>
      <c r="B20" s="26" t="s">
        <v>53</v>
      </c>
      <c r="C20" s="27">
        <v>0</v>
      </c>
      <c r="D20" s="27">
        <v>0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35">
        <v>0</v>
      </c>
      <c r="T20" s="27">
        <v>-166</v>
      </c>
      <c r="U20" s="59">
        <f t="shared" si="2"/>
        <v>-166</v>
      </c>
      <c r="V20" s="60">
        <v>0</v>
      </c>
      <c r="W20" s="60">
        <v>0</v>
      </c>
      <c r="X20" s="59">
        <f t="shared" si="5"/>
        <v>-166</v>
      </c>
      <c r="Y20" s="60">
        <v>0</v>
      </c>
    </row>
    <row r="21" ht="18.75" customHeight="1" spans="1:25">
      <c r="A21" s="25" t="s">
        <v>54</v>
      </c>
      <c r="B21" s="26" t="s">
        <v>55</v>
      </c>
      <c r="C21" s="27">
        <v>1552794.2</v>
      </c>
      <c r="D21" s="27">
        <v>6400000</v>
      </c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35">
        <v>1684784</v>
      </c>
      <c r="T21" s="27">
        <v>1214292.94</v>
      </c>
      <c r="U21" s="59">
        <f t="shared" si="2"/>
        <v>-470491.06</v>
      </c>
      <c r="V21" s="60">
        <f t="shared" si="3"/>
        <v>72.0741020807415</v>
      </c>
      <c r="W21" s="60">
        <f t="shared" si="4"/>
        <v>18.9733271875</v>
      </c>
      <c r="X21" s="59">
        <f t="shared" si="5"/>
        <v>-338501.26</v>
      </c>
      <c r="Y21" s="60">
        <f t="shared" si="6"/>
        <v>78.2005071889114</v>
      </c>
    </row>
    <row r="22" ht="18.75" customHeight="1" spans="1:25">
      <c r="A22" s="25" t="s">
        <v>56</v>
      </c>
      <c r="B22" s="26" t="s">
        <v>57</v>
      </c>
      <c r="C22" s="27">
        <v>0</v>
      </c>
      <c r="D22" s="27">
        <v>0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35">
        <v>0</v>
      </c>
      <c r="T22" s="27">
        <v>2450</v>
      </c>
      <c r="U22" s="59">
        <f t="shared" si="2"/>
        <v>2450</v>
      </c>
      <c r="V22" s="60">
        <v>0</v>
      </c>
      <c r="W22" s="60">
        <v>0</v>
      </c>
      <c r="X22" s="59">
        <f t="shared" si="5"/>
        <v>2450</v>
      </c>
      <c r="Y22" s="60">
        <v>0</v>
      </c>
    </row>
    <row r="23" ht="22.5" customHeight="1" spans="1:25">
      <c r="A23" s="22" t="s">
        <v>58</v>
      </c>
      <c r="B23" s="23" t="s">
        <v>59</v>
      </c>
      <c r="C23" s="24">
        <f>C24+C25</f>
        <v>2678060.51</v>
      </c>
      <c r="D23" s="24">
        <f t="shared" ref="D23:T23" si="11">D24+D25</f>
        <v>3685000</v>
      </c>
      <c r="E23" s="24">
        <f t="shared" si="11"/>
        <v>0</v>
      </c>
      <c r="F23" s="24">
        <f t="shared" si="11"/>
        <v>0</v>
      </c>
      <c r="G23" s="24">
        <f t="shared" si="11"/>
        <v>0</v>
      </c>
      <c r="H23" s="24">
        <f t="shared" si="11"/>
        <v>0</v>
      </c>
      <c r="I23" s="24">
        <f t="shared" si="11"/>
        <v>0</v>
      </c>
      <c r="J23" s="24">
        <f t="shared" si="11"/>
        <v>0</v>
      </c>
      <c r="K23" s="24">
        <f t="shared" si="11"/>
        <v>0</v>
      </c>
      <c r="L23" s="24">
        <f t="shared" si="11"/>
        <v>0</v>
      </c>
      <c r="M23" s="24">
        <f t="shared" si="11"/>
        <v>0</v>
      </c>
      <c r="N23" s="24">
        <f t="shared" si="11"/>
        <v>0</v>
      </c>
      <c r="O23" s="24">
        <f t="shared" si="11"/>
        <v>0</v>
      </c>
      <c r="P23" s="24">
        <f t="shared" si="11"/>
        <v>0</v>
      </c>
      <c r="Q23" s="24">
        <f t="shared" si="11"/>
        <v>0</v>
      </c>
      <c r="R23" s="24">
        <f t="shared" si="11"/>
        <v>0</v>
      </c>
      <c r="S23" s="24">
        <f t="shared" si="11"/>
        <v>1775402</v>
      </c>
      <c r="T23" s="24">
        <f t="shared" si="11"/>
        <v>2445051.16</v>
      </c>
      <c r="U23" s="57">
        <f t="shared" si="2"/>
        <v>669649.16</v>
      </c>
      <c r="V23" s="58">
        <f t="shared" si="3"/>
        <v>137.718170870597</v>
      </c>
      <c r="W23" s="58">
        <f t="shared" si="4"/>
        <v>66.3514561736771</v>
      </c>
      <c r="X23" s="57">
        <f t="shared" si="5"/>
        <v>-233009.35</v>
      </c>
      <c r="Y23" s="58">
        <f t="shared" si="6"/>
        <v>91.2993246743331</v>
      </c>
    </row>
    <row r="24" ht="48" customHeight="1" spans="1:25">
      <c r="A24" s="25" t="s">
        <v>60</v>
      </c>
      <c r="B24" s="26" t="s">
        <v>61</v>
      </c>
      <c r="C24" s="27">
        <v>2641260.51</v>
      </c>
      <c r="D24" s="27">
        <v>3580000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35">
        <v>1711402</v>
      </c>
      <c r="T24" s="27">
        <v>2445051.16</v>
      </c>
      <c r="U24" s="59">
        <f t="shared" si="2"/>
        <v>733649.16</v>
      </c>
      <c r="V24" s="60">
        <f t="shared" si="3"/>
        <v>142.86831264659</v>
      </c>
      <c r="W24" s="60">
        <f t="shared" si="4"/>
        <v>68.2975184357542</v>
      </c>
      <c r="X24" s="59">
        <f t="shared" si="5"/>
        <v>-196209.35</v>
      </c>
      <c r="Y24" s="60">
        <f t="shared" si="6"/>
        <v>92.5713745669109</v>
      </c>
    </row>
    <row r="25" ht="63" customHeight="1" spans="1:25">
      <c r="A25" s="25" t="s">
        <v>62</v>
      </c>
      <c r="B25" s="26" t="s">
        <v>63</v>
      </c>
      <c r="C25" s="27">
        <v>36800</v>
      </c>
      <c r="D25" s="27">
        <v>105000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35">
        <v>64000</v>
      </c>
      <c r="T25" s="27">
        <v>0</v>
      </c>
      <c r="U25" s="59">
        <f t="shared" si="2"/>
        <v>-64000</v>
      </c>
      <c r="V25" s="60">
        <f t="shared" si="3"/>
        <v>0</v>
      </c>
      <c r="W25" s="60">
        <f t="shared" si="4"/>
        <v>0</v>
      </c>
      <c r="X25" s="59">
        <f t="shared" si="5"/>
        <v>-36800</v>
      </c>
      <c r="Y25" s="60">
        <f t="shared" si="6"/>
        <v>0</v>
      </c>
    </row>
    <row r="26" ht="21" customHeight="1" spans="1:25">
      <c r="A26" s="28" t="s">
        <v>64</v>
      </c>
      <c r="B26" s="29"/>
      <c r="C26" s="30">
        <f>C27+C33+C35+C38+C43</f>
        <v>59406983.94</v>
      </c>
      <c r="D26" s="30">
        <f t="shared" ref="D26:T26" si="12">D27+D33+D35+D38+D43</f>
        <v>133721931.96</v>
      </c>
      <c r="E26" s="30" t="e">
        <f t="shared" si="12"/>
        <v>#REF!</v>
      </c>
      <c r="F26" s="30" t="e">
        <f t="shared" si="12"/>
        <v>#REF!</v>
      </c>
      <c r="G26" s="30" t="e">
        <f t="shared" si="12"/>
        <v>#REF!</v>
      </c>
      <c r="H26" s="30" t="e">
        <f t="shared" si="12"/>
        <v>#REF!</v>
      </c>
      <c r="I26" s="30" t="e">
        <f t="shared" si="12"/>
        <v>#REF!</v>
      </c>
      <c r="J26" s="30" t="e">
        <f t="shared" si="12"/>
        <v>#REF!</v>
      </c>
      <c r="K26" s="30" t="e">
        <f t="shared" si="12"/>
        <v>#REF!</v>
      </c>
      <c r="L26" s="30" t="e">
        <f t="shared" si="12"/>
        <v>#REF!</v>
      </c>
      <c r="M26" s="30" t="e">
        <f t="shared" si="12"/>
        <v>#REF!</v>
      </c>
      <c r="N26" s="30" t="e">
        <f t="shared" si="12"/>
        <v>#REF!</v>
      </c>
      <c r="O26" s="30" t="e">
        <f t="shared" si="12"/>
        <v>#REF!</v>
      </c>
      <c r="P26" s="30" t="e">
        <f t="shared" si="12"/>
        <v>#REF!</v>
      </c>
      <c r="Q26" s="30" t="e">
        <f t="shared" si="12"/>
        <v>#REF!</v>
      </c>
      <c r="R26" s="30" t="e">
        <f t="shared" si="12"/>
        <v>#REF!</v>
      </c>
      <c r="S26" s="30">
        <f t="shared" si="12"/>
        <v>67978014.62</v>
      </c>
      <c r="T26" s="30">
        <f t="shared" si="12"/>
        <v>88663377.22</v>
      </c>
      <c r="U26" s="18">
        <f t="shared" si="2"/>
        <v>20685362.6</v>
      </c>
      <c r="V26" s="56">
        <f t="shared" si="3"/>
        <v>130.429489174746</v>
      </c>
      <c r="W26" s="56">
        <f t="shared" si="4"/>
        <v>66.304289745471</v>
      </c>
      <c r="X26" s="18">
        <f t="shared" si="5"/>
        <v>29256393.28</v>
      </c>
      <c r="Y26" s="56">
        <f t="shared" si="6"/>
        <v>149.247397089791</v>
      </c>
    </row>
    <row r="27" ht="46.5" customHeight="1" spans="1:25">
      <c r="A27" s="31" t="s">
        <v>65</v>
      </c>
      <c r="B27" s="23" t="s">
        <v>66</v>
      </c>
      <c r="C27" s="24">
        <f>C28+C29+C30+C31+C32</f>
        <v>13924368.89</v>
      </c>
      <c r="D27" s="24">
        <f t="shared" ref="D27:T27" si="13">D28+D29+D30+D31+D32</f>
        <v>45775733.6</v>
      </c>
      <c r="E27" s="24">
        <f t="shared" si="13"/>
        <v>0</v>
      </c>
      <c r="F27" s="24">
        <f t="shared" si="13"/>
        <v>0</v>
      </c>
      <c r="G27" s="24">
        <f t="shared" si="13"/>
        <v>0</v>
      </c>
      <c r="H27" s="24">
        <f t="shared" si="13"/>
        <v>0</v>
      </c>
      <c r="I27" s="24">
        <f t="shared" si="13"/>
        <v>0</v>
      </c>
      <c r="J27" s="24">
        <f t="shared" si="13"/>
        <v>0</v>
      </c>
      <c r="K27" s="24">
        <f t="shared" si="13"/>
        <v>0</v>
      </c>
      <c r="L27" s="24">
        <f t="shared" si="13"/>
        <v>0</v>
      </c>
      <c r="M27" s="24">
        <f t="shared" si="13"/>
        <v>0</v>
      </c>
      <c r="N27" s="24">
        <f t="shared" si="13"/>
        <v>0</v>
      </c>
      <c r="O27" s="24">
        <f t="shared" si="13"/>
        <v>0</v>
      </c>
      <c r="P27" s="24">
        <f t="shared" si="13"/>
        <v>0</v>
      </c>
      <c r="Q27" s="24">
        <f t="shared" si="13"/>
        <v>0</v>
      </c>
      <c r="R27" s="24">
        <f t="shared" si="13"/>
        <v>0</v>
      </c>
      <c r="S27" s="24">
        <f t="shared" si="13"/>
        <v>23519497.6</v>
      </c>
      <c r="T27" s="24">
        <f t="shared" si="13"/>
        <v>31287391.86</v>
      </c>
      <c r="U27" s="57">
        <f t="shared" si="2"/>
        <v>7767894.26</v>
      </c>
      <c r="V27" s="58">
        <f t="shared" si="3"/>
        <v>133.027466794189</v>
      </c>
      <c r="W27" s="58">
        <f t="shared" si="4"/>
        <v>68.3492964490688</v>
      </c>
      <c r="X27" s="57">
        <f t="shared" si="5"/>
        <v>17363022.97</v>
      </c>
      <c r="Y27" s="58">
        <f t="shared" si="6"/>
        <v>224.695223942749</v>
      </c>
    </row>
    <row r="28" ht="48.75" customHeight="1" spans="1:25">
      <c r="A28" s="32" t="s">
        <v>67</v>
      </c>
      <c r="B28" s="33" t="s">
        <v>68</v>
      </c>
      <c r="C28" s="34">
        <v>150745.21</v>
      </c>
      <c r="D28" s="35">
        <v>274000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>
        <v>136998</v>
      </c>
      <c r="T28" s="35">
        <v>105976.22</v>
      </c>
      <c r="U28" s="59">
        <f t="shared" si="2"/>
        <v>-31021.78</v>
      </c>
      <c r="V28" s="60">
        <f t="shared" si="3"/>
        <v>77.3560343946627</v>
      </c>
      <c r="W28" s="60">
        <f t="shared" si="4"/>
        <v>38.6774525547445</v>
      </c>
      <c r="X28" s="59">
        <f t="shared" si="5"/>
        <v>-44768.99</v>
      </c>
      <c r="Y28" s="60">
        <f t="shared" si="6"/>
        <v>70.3015505434634</v>
      </c>
    </row>
    <row r="29" ht="174" customHeight="1" spans="1:25">
      <c r="A29" s="25" t="s">
        <v>69</v>
      </c>
      <c r="B29" s="26" t="s">
        <v>70</v>
      </c>
      <c r="C29" s="27">
        <v>10117641.47</v>
      </c>
      <c r="D29" s="27">
        <f>43301733.6-6699.6</f>
        <v>43295034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35">
        <f>21734499.6-6699.6</f>
        <v>21727800</v>
      </c>
      <c r="T29" s="27">
        <f>28471347.19-6699.6</f>
        <v>28464647.59</v>
      </c>
      <c r="U29" s="59">
        <f t="shared" si="2"/>
        <v>6736847.59</v>
      </c>
      <c r="V29" s="60">
        <f t="shared" si="3"/>
        <v>131.005659063504</v>
      </c>
      <c r="W29" s="60">
        <f t="shared" si="4"/>
        <v>65.7457564070743</v>
      </c>
      <c r="X29" s="59">
        <f t="shared" si="5"/>
        <v>18347006.12</v>
      </c>
      <c r="Y29" s="60">
        <f t="shared" si="6"/>
        <v>281.336788562839</v>
      </c>
    </row>
    <row r="30" ht="127.5" customHeight="1" spans="1:25">
      <c r="A30" s="36" t="s">
        <v>71</v>
      </c>
      <c r="B30" s="37" t="s">
        <v>72</v>
      </c>
      <c r="C30" s="38">
        <v>0</v>
      </c>
      <c r="D30" s="35">
        <v>6699.6</v>
      </c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>
        <v>6699.6</v>
      </c>
      <c r="T30" s="35">
        <v>6699.6</v>
      </c>
      <c r="U30" s="59">
        <f t="shared" si="2"/>
        <v>0</v>
      </c>
      <c r="V30" s="60">
        <f t="shared" si="3"/>
        <v>100</v>
      </c>
      <c r="W30" s="60">
        <f t="shared" si="4"/>
        <v>100</v>
      </c>
      <c r="X30" s="59">
        <f t="shared" si="5"/>
        <v>6699.6</v>
      </c>
      <c r="Y30" s="60">
        <v>0</v>
      </c>
    </row>
    <row r="31" ht="51" customHeight="1" spans="1:25">
      <c r="A31" s="25" t="s">
        <v>73</v>
      </c>
      <c r="B31" s="26" t="s">
        <v>74</v>
      </c>
      <c r="C31" s="27">
        <v>2909008.75</v>
      </c>
      <c r="D31" s="27">
        <v>1100000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35">
        <v>1100000</v>
      </c>
      <c r="T31" s="27">
        <v>1431924.79</v>
      </c>
      <c r="U31" s="59">
        <f t="shared" si="2"/>
        <v>331924.79</v>
      </c>
      <c r="V31" s="60">
        <f t="shared" si="3"/>
        <v>130.174980909091</v>
      </c>
      <c r="W31" s="60">
        <f t="shared" si="4"/>
        <v>130.174980909091</v>
      </c>
      <c r="X31" s="59">
        <f t="shared" si="5"/>
        <v>-1477083.96</v>
      </c>
      <c r="Y31" s="60">
        <f t="shared" si="6"/>
        <v>49.2238048441759</v>
      </c>
    </row>
    <row r="32" ht="146.1" customHeight="1" spans="1:25">
      <c r="A32" s="25" t="s">
        <v>75</v>
      </c>
      <c r="B32" s="26" t="s">
        <v>76</v>
      </c>
      <c r="C32" s="27">
        <v>746973.46</v>
      </c>
      <c r="D32" s="27">
        <v>1100000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35">
        <v>548000</v>
      </c>
      <c r="T32" s="27">
        <v>1278143.66</v>
      </c>
      <c r="U32" s="59">
        <f t="shared" si="2"/>
        <v>730143.66</v>
      </c>
      <c r="V32" s="60">
        <f t="shared" si="3"/>
        <v>233.237894160584</v>
      </c>
      <c r="W32" s="60">
        <f t="shared" si="4"/>
        <v>116.194878181818</v>
      </c>
      <c r="X32" s="59">
        <f t="shared" si="5"/>
        <v>531170.2</v>
      </c>
      <c r="Y32" s="60">
        <f t="shared" si="6"/>
        <v>171.109648259792</v>
      </c>
    </row>
    <row r="33" s="6" customFormat="1" ht="39" customHeight="1" spans="1:64">
      <c r="A33" s="22" t="s">
        <v>77</v>
      </c>
      <c r="B33" s="23" t="s">
        <v>78</v>
      </c>
      <c r="C33" s="24">
        <f>C34</f>
        <v>5019392.16</v>
      </c>
      <c r="D33" s="24">
        <f t="shared" ref="D33:T33" si="14">D34</f>
        <v>9849000</v>
      </c>
      <c r="E33" s="24">
        <f t="shared" si="14"/>
        <v>0</v>
      </c>
      <c r="F33" s="24">
        <f t="shared" si="14"/>
        <v>0</v>
      </c>
      <c r="G33" s="24">
        <f t="shared" si="14"/>
        <v>0</v>
      </c>
      <c r="H33" s="24">
        <f t="shared" si="14"/>
        <v>0</v>
      </c>
      <c r="I33" s="24">
        <f t="shared" si="14"/>
        <v>0</v>
      </c>
      <c r="J33" s="24">
        <f t="shared" si="14"/>
        <v>0</v>
      </c>
      <c r="K33" s="24">
        <f t="shared" si="14"/>
        <v>0</v>
      </c>
      <c r="L33" s="24">
        <f t="shared" si="14"/>
        <v>0</v>
      </c>
      <c r="M33" s="24">
        <f t="shared" si="14"/>
        <v>0</v>
      </c>
      <c r="N33" s="24">
        <f t="shared" si="14"/>
        <v>0</v>
      </c>
      <c r="O33" s="24">
        <f t="shared" si="14"/>
        <v>0</v>
      </c>
      <c r="P33" s="24">
        <f t="shared" si="14"/>
        <v>0</v>
      </c>
      <c r="Q33" s="24">
        <f t="shared" si="14"/>
        <v>0</v>
      </c>
      <c r="R33" s="24">
        <f t="shared" si="14"/>
        <v>0</v>
      </c>
      <c r="S33" s="24">
        <f t="shared" si="14"/>
        <v>5245374.66</v>
      </c>
      <c r="T33" s="24">
        <f t="shared" si="14"/>
        <v>3585335.37</v>
      </c>
      <c r="U33" s="57">
        <f t="shared" si="2"/>
        <v>-1660039.29</v>
      </c>
      <c r="V33" s="58">
        <f t="shared" si="3"/>
        <v>68.3523218530209</v>
      </c>
      <c r="W33" s="58">
        <f t="shared" si="4"/>
        <v>36.4030395979287</v>
      </c>
      <c r="X33" s="57">
        <f t="shared" si="5"/>
        <v>-1434056.79</v>
      </c>
      <c r="Y33" s="58">
        <f t="shared" si="6"/>
        <v>71.4296722733057</v>
      </c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</row>
    <row r="34" s="4" customFormat="1" ht="33" customHeight="1" spans="1:64">
      <c r="A34" s="25" t="s">
        <v>79</v>
      </c>
      <c r="B34" s="26" t="s">
        <v>80</v>
      </c>
      <c r="C34" s="27">
        <v>5019392.16</v>
      </c>
      <c r="D34" s="27">
        <v>9849000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35">
        <v>5245374.66</v>
      </c>
      <c r="T34" s="27">
        <v>3585335.37</v>
      </c>
      <c r="U34" s="59">
        <f t="shared" si="2"/>
        <v>-1660039.29</v>
      </c>
      <c r="V34" s="60">
        <f t="shared" si="3"/>
        <v>68.3523218530209</v>
      </c>
      <c r="W34" s="60">
        <f t="shared" si="4"/>
        <v>36.4030395979287</v>
      </c>
      <c r="X34" s="59">
        <f t="shared" si="5"/>
        <v>-1434056.79</v>
      </c>
      <c r="Y34" s="60">
        <f t="shared" si="6"/>
        <v>71.4296722733057</v>
      </c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ht="53.25" customHeight="1" spans="1:25">
      <c r="A35" s="22" t="s">
        <v>81</v>
      </c>
      <c r="B35" s="23" t="s">
        <v>82</v>
      </c>
      <c r="C35" s="24">
        <f>C36+C37</f>
        <v>4776424.29</v>
      </c>
      <c r="D35" s="24">
        <f t="shared" ref="D35:T35" si="15">D36+D37</f>
        <v>6577935.17</v>
      </c>
      <c r="E35" s="24">
        <f t="shared" si="15"/>
        <v>0</v>
      </c>
      <c r="F35" s="24">
        <f t="shared" si="15"/>
        <v>0</v>
      </c>
      <c r="G35" s="24">
        <f t="shared" si="15"/>
        <v>0</v>
      </c>
      <c r="H35" s="24">
        <f t="shared" si="15"/>
        <v>0</v>
      </c>
      <c r="I35" s="24">
        <f t="shared" si="15"/>
        <v>0</v>
      </c>
      <c r="J35" s="24">
        <f t="shared" si="15"/>
        <v>0</v>
      </c>
      <c r="K35" s="24">
        <f t="shared" si="15"/>
        <v>0</v>
      </c>
      <c r="L35" s="24">
        <f t="shared" si="15"/>
        <v>0</v>
      </c>
      <c r="M35" s="24">
        <f t="shared" si="15"/>
        <v>0</v>
      </c>
      <c r="N35" s="24">
        <f t="shared" si="15"/>
        <v>0</v>
      </c>
      <c r="O35" s="24">
        <f t="shared" si="15"/>
        <v>0</v>
      </c>
      <c r="P35" s="24">
        <f t="shared" si="15"/>
        <v>0</v>
      </c>
      <c r="Q35" s="24">
        <f t="shared" si="15"/>
        <v>0</v>
      </c>
      <c r="R35" s="24">
        <f t="shared" si="15"/>
        <v>0</v>
      </c>
      <c r="S35" s="24">
        <f t="shared" si="15"/>
        <v>2777935.17</v>
      </c>
      <c r="T35" s="24">
        <f t="shared" si="15"/>
        <v>3374091.69</v>
      </c>
      <c r="U35" s="57">
        <f t="shared" si="2"/>
        <v>596156.52</v>
      </c>
      <c r="V35" s="58">
        <f t="shared" si="3"/>
        <v>121.460418746921</v>
      </c>
      <c r="W35" s="58">
        <f t="shared" si="4"/>
        <v>51.294085496437</v>
      </c>
      <c r="X35" s="57">
        <f t="shared" si="5"/>
        <v>-1402332.6</v>
      </c>
      <c r="Y35" s="58">
        <f t="shared" si="6"/>
        <v>70.6405353700268</v>
      </c>
    </row>
    <row r="36" ht="34.5" customHeight="1" spans="1:25">
      <c r="A36" s="25" t="s">
        <v>83</v>
      </c>
      <c r="B36" s="26" t="s">
        <v>84</v>
      </c>
      <c r="C36" s="27">
        <v>2451287.31</v>
      </c>
      <c r="D36" s="27">
        <v>6400000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35">
        <v>2600000</v>
      </c>
      <c r="T36" s="27">
        <v>2987327.3</v>
      </c>
      <c r="U36" s="59">
        <f t="shared" si="2"/>
        <v>387327.3</v>
      </c>
      <c r="V36" s="60">
        <f t="shared" si="3"/>
        <v>114.897203846154</v>
      </c>
      <c r="W36" s="60">
        <f t="shared" si="4"/>
        <v>46.6769890625</v>
      </c>
      <c r="X36" s="59">
        <f t="shared" si="5"/>
        <v>536039.99</v>
      </c>
      <c r="Y36" s="60">
        <f t="shared" si="6"/>
        <v>121.867693265217</v>
      </c>
    </row>
    <row r="37" ht="39" customHeight="1" spans="1:25">
      <c r="A37" s="25" t="s">
        <v>85</v>
      </c>
      <c r="B37" s="26" t="s">
        <v>86</v>
      </c>
      <c r="C37" s="27">
        <v>2325136.98</v>
      </c>
      <c r="D37" s="27">
        <v>177935.17</v>
      </c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35">
        <v>177935.17</v>
      </c>
      <c r="T37" s="27">
        <v>386764.39</v>
      </c>
      <c r="U37" s="59">
        <f t="shared" si="2"/>
        <v>208829.22</v>
      </c>
      <c r="V37" s="60">
        <f t="shared" si="3"/>
        <v>217.362531533254</v>
      </c>
      <c r="W37" s="60">
        <f t="shared" si="4"/>
        <v>217.362531533254</v>
      </c>
      <c r="X37" s="59">
        <f t="shared" si="5"/>
        <v>-1938372.59</v>
      </c>
      <c r="Y37" s="60">
        <f t="shared" si="6"/>
        <v>16.6340475131921</v>
      </c>
    </row>
    <row r="38" ht="36" customHeight="1" spans="1:25">
      <c r="A38" s="22" t="s">
        <v>87</v>
      </c>
      <c r="B38" s="23" t="s">
        <v>88</v>
      </c>
      <c r="C38" s="24">
        <f>C39+C40+C41+C42</f>
        <v>34331497.05</v>
      </c>
      <c r="D38" s="24">
        <f t="shared" ref="D38:T38" si="16">D39+D40+D41+D42</f>
        <v>70593597.19</v>
      </c>
      <c r="E38" s="24">
        <f t="shared" si="16"/>
        <v>0</v>
      </c>
      <c r="F38" s="24">
        <f t="shared" si="16"/>
        <v>0</v>
      </c>
      <c r="G38" s="24">
        <f t="shared" si="16"/>
        <v>0</v>
      </c>
      <c r="H38" s="24">
        <f t="shared" si="16"/>
        <v>0</v>
      </c>
      <c r="I38" s="24">
        <f t="shared" si="16"/>
        <v>0</v>
      </c>
      <c r="J38" s="24">
        <f t="shared" si="16"/>
        <v>0</v>
      </c>
      <c r="K38" s="24">
        <f t="shared" si="16"/>
        <v>0</v>
      </c>
      <c r="L38" s="24">
        <f t="shared" si="16"/>
        <v>0</v>
      </c>
      <c r="M38" s="24">
        <f t="shared" si="16"/>
        <v>0</v>
      </c>
      <c r="N38" s="24">
        <f t="shared" si="16"/>
        <v>0</v>
      </c>
      <c r="O38" s="24">
        <f t="shared" si="16"/>
        <v>0</v>
      </c>
      <c r="P38" s="24">
        <f t="shared" si="16"/>
        <v>0</v>
      </c>
      <c r="Q38" s="24">
        <f t="shared" si="16"/>
        <v>0</v>
      </c>
      <c r="R38" s="24">
        <f t="shared" si="16"/>
        <v>0</v>
      </c>
      <c r="S38" s="24">
        <f t="shared" si="16"/>
        <v>36254147.19</v>
      </c>
      <c r="T38" s="24">
        <f t="shared" si="16"/>
        <v>44203645.01</v>
      </c>
      <c r="U38" s="57">
        <f t="shared" si="2"/>
        <v>7949497.82000001</v>
      </c>
      <c r="V38" s="58">
        <f t="shared" si="3"/>
        <v>121.92714057881</v>
      </c>
      <c r="W38" s="58">
        <f t="shared" si="4"/>
        <v>62.6170740258887</v>
      </c>
      <c r="X38" s="57">
        <f t="shared" si="5"/>
        <v>9872147.96000001</v>
      </c>
      <c r="Y38" s="58">
        <f t="shared" si="6"/>
        <v>128.755366961197</v>
      </c>
    </row>
    <row r="39" ht="21.75" customHeight="1" spans="1:25">
      <c r="A39" s="25" t="s">
        <v>89</v>
      </c>
      <c r="B39" s="26" t="s">
        <v>90</v>
      </c>
      <c r="C39" s="27">
        <v>27208358.44</v>
      </c>
      <c r="D39" s="27">
        <v>45000000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35">
        <v>25980000</v>
      </c>
      <c r="T39" s="27">
        <v>42219298.06</v>
      </c>
      <c r="U39" s="59">
        <f t="shared" si="2"/>
        <v>16239298.06</v>
      </c>
      <c r="V39" s="60">
        <f t="shared" si="3"/>
        <v>162.506920939184</v>
      </c>
      <c r="W39" s="60">
        <f t="shared" si="4"/>
        <v>93.8206623555556</v>
      </c>
      <c r="X39" s="59">
        <f t="shared" si="5"/>
        <v>15010939.62</v>
      </c>
      <c r="Y39" s="60">
        <f t="shared" si="6"/>
        <v>155.170324417411</v>
      </c>
    </row>
    <row r="40" ht="62.25" customHeight="1" spans="1:25">
      <c r="A40" s="25" t="s">
        <v>91</v>
      </c>
      <c r="B40" s="26" t="s">
        <v>92</v>
      </c>
      <c r="C40" s="27">
        <v>438510.87</v>
      </c>
      <c r="D40" s="27">
        <f>593597.19-2422.19</f>
        <v>591175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35">
        <f>274147.19-2422.19</f>
        <v>271725</v>
      </c>
      <c r="T40" s="27">
        <f>637315.28-5156.72-57653.81</f>
        <v>574504.75</v>
      </c>
      <c r="U40" s="59">
        <f t="shared" si="2"/>
        <v>302779.75</v>
      </c>
      <c r="V40" s="60">
        <f t="shared" si="3"/>
        <v>211.428742294599</v>
      </c>
      <c r="W40" s="60">
        <f t="shared" si="4"/>
        <v>97.1801497018649</v>
      </c>
      <c r="X40" s="59">
        <f t="shared" si="5"/>
        <v>135993.88</v>
      </c>
      <c r="Y40" s="60">
        <f t="shared" si="6"/>
        <v>131.012658819609</v>
      </c>
    </row>
    <row r="41" ht="129" customHeight="1" spans="1:25">
      <c r="A41" s="36" t="s">
        <v>93</v>
      </c>
      <c r="B41" s="37" t="s">
        <v>94</v>
      </c>
      <c r="C41" s="39" t="s">
        <v>95</v>
      </c>
      <c r="D41" s="35">
        <v>2422.19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>
        <v>2422.19</v>
      </c>
      <c r="T41" s="35">
        <f>57653.81+5156.72</f>
        <v>62810.53</v>
      </c>
      <c r="U41" s="59">
        <f t="shared" si="2"/>
        <v>60388.34</v>
      </c>
      <c r="V41" s="60">
        <f t="shared" si="3"/>
        <v>2593.12977099237</v>
      </c>
      <c r="W41" s="60">
        <f t="shared" si="4"/>
        <v>2593.12977099237</v>
      </c>
      <c r="X41" s="59">
        <f t="shared" si="5"/>
        <v>-100130.21</v>
      </c>
      <c r="Y41" s="60">
        <f t="shared" si="6"/>
        <v>38.5480819591221</v>
      </c>
    </row>
    <row r="42" ht="62.25" customHeight="1" spans="1:25">
      <c r="A42" s="25" t="s">
        <v>96</v>
      </c>
      <c r="B42" s="26" t="s">
        <v>97</v>
      </c>
      <c r="C42" s="27">
        <v>6521687</v>
      </c>
      <c r="D42" s="27">
        <v>25000000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35">
        <v>10000000</v>
      </c>
      <c r="T42" s="27">
        <v>1347031.67</v>
      </c>
      <c r="U42" s="59">
        <f t="shared" si="2"/>
        <v>-8652968.33</v>
      </c>
      <c r="V42" s="60">
        <f t="shared" si="3"/>
        <v>13.4703167</v>
      </c>
      <c r="W42" s="60">
        <f t="shared" si="4"/>
        <v>5.38812668</v>
      </c>
      <c r="X42" s="59">
        <f t="shared" si="5"/>
        <v>-5174655.33</v>
      </c>
      <c r="Y42" s="60">
        <f t="shared" si="6"/>
        <v>20.6546507061746</v>
      </c>
    </row>
    <row r="43" ht="33.75" customHeight="1" spans="1:25">
      <c r="A43" s="31" t="s">
        <v>98</v>
      </c>
      <c r="B43" s="40" t="s">
        <v>99</v>
      </c>
      <c r="C43" s="41">
        <v>1355301.55</v>
      </c>
      <c r="D43" s="41">
        <v>925666</v>
      </c>
      <c r="E43" s="41" t="e">
        <f>#REF!+#REF!+#REF!+#REF!+#REF!</f>
        <v>#REF!</v>
      </c>
      <c r="F43" s="41" t="e">
        <f>#REF!+#REF!+#REF!+#REF!+#REF!</f>
        <v>#REF!</v>
      </c>
      <c r="G43" s="41" t="e">
        <f>#REF!+#REF!+#REF!+#REF!+#REF!</f>
        <v>#REF!</v>
      </c>
      <c r="H43" s="41" t="e">
        <f>#REF!+#REF!+#REF!+#REF!+#REF!</f>
        <v>#REF!</v>
      </c>
      <c r="I43" s="41" t="e">
        <f>#REF!+#REF!+#REF!+#REF!+#REF!</f>
        <v>#REF!</v>
      </c>
      <c r="J43" s="41" t="e">
        <f>#REF!+#REF!+#REF!+#REF!+#REF!</f>
        <v>#REF!</v>
      </c>
      <c r="K43" s="41" t="e">
        <f>#REF!+#REF!+#REF!+#REF!+#REF!</f>
        <v>#REF!</v>
      </c>
      <c r="L43" s="41" t="e">
        <f>#REF!+#REF!+#REF!+#REF!+#REF!</f>
        <v>#REF!</v>
      </c>
      <c r="M43" s="41" t="e">
        <f>#REF!+#REF!+#REF!+#REF!+#REF!</f>
        <v>#REF!</v>
      </c>
      <c r="N43" s="41" t="e">
        <f>#REF!+#REF!+#REF!+#REF!+#REF!</f>
        <v>#REF!</v>
      </c>
      <c r="O43" s="41" t="e">
        <f>#REF!+#REF!+#REF!+#REF!+#REF!</f>
        <v>#REF!</v>
      </c>
      <c r="P43" s="41" t="e">
        <f>#REF!+#REF!+#REF!+#REF!+#REF!</f>
        <v>#REF!</v>
      </c>
      <c r="Q43" s="41" t="e">
        <f>#REF!+#REF!+#REF!+#REF!+#REF!</f>
        <v>#REF!</v>
      </c>
      <c r="R43" s="41" t="e">
        <f>#REF!+#REF!+#REF!+#REF!+#REF!</f>
        <v>#REF!</v>
      </c>
      <c r="S43" s="41">
        <v>181060</v>
      </c>
      <c r="T43" s="41">
        <v>6212913.29</v>
      </c>
      <c r="U43" s="57">
        <f t="shared" si="2"/>
        <v>6031853.29</v>
      </c>
      <c r="V43" s="58">
        <f t="shared" si="3"/>
        <v>3431.41129459848</v>
      </c>
      <c r="W43" s="58">
        <f t="shared" si="4"/>
        <v>671.183049825747</v>
      </c>
      <c r="X43" s="57">
        <f t="shared" si="5"/>
        <v>4857611.74</v>
      </c>
      <c r="Y43" s="58">
        <f t="shared" si="6"/>
        <v>458.415567369491</v>
      </c>
    </row>
    <row r="44" s="2" customFormat="1" ht="31.5" customHeight="1" spans="1:25">
      <c r="A44" s="16" t="s">
        <v>100</v>
      </c>
      <c r="B44" s="17" t="s">
        <v>101</v>
      </c>
      <c r="C44" s="18">
        <f>C45+C50+C52+C54</f>
        <v>1710935690.35</v>
      </c>
      <c r="D44" s="18">
        <f t="shared" ref="D44:T44" si="17">D45+D50+D52+D54</f>
        <v>3680960197.17</v>
      </c>
      <c r="E44" s="18">
        <f t="shared" si="17"/>
        <v>0</v>
      </c>
      <c r="F44" s="18">
        <f t="shared" si="17"/>
        <v>0</v>
      </c>
      <c r="G44" s="18">
        <f t="shared" si="17"/>
        <v>0</v>
      </c>
      <c r="H44" s="18">
        <f t="shared" si="17"/>
        <v>0</v>
      </c>
      <c r="I44" s="18">
        <f t="shared" si="17"/>
        <v>0</v>
      </c>
      <c r="J44" s="18">
        <f t="shared" si="17"/>
        <v>0</v>
      </c>
      <c r="K44" s="18">
        <f t="shared" si="17"/>
        <v>0</v>
      </c>
      <c r="L44" s="18">
        <f t="shared" si="17"/>
        <v>0</v>
      </c>
      <c r="M44" s="18">
        <f t="shared" si="17"/>
        <v>0</v>
      </c>
      <c r="N44" s="18">
        <f t="shared" si="17"/>
        <v>0</v>
      </c>
      <c r="O44" s="18">
        <f t="shared" si="17"/>
        <v>0</v>
      </c>
      <c r="P44" s="18">
        <f t="shared" si="17"/>
        <v>0</v>
      </c>
      <c r="Q44" s="18">
        <f t="shared" si="17"/>
        <v>0</v>
      </c>
      <c r="R44" s="18">
        <f t="shared" si="17"/>
        <v>0</v>
      </c>
      <c r="S44" s="18">
        <f t="shared" si="17"/>
        <v>1856893542.17</v>
      </c>
      <c r="T44" s="18">
        <f t="shared" si="17"/>
        <v>1573794962</v>
      </c>
      <c r="U44" s="18">
        <f t="shared" si="2"/>
        <v>-283098580.17</v>
      </c>
      <c r="V44" s="56">
        <f t="shared" si="3"/>
        <v>84.7541836006837</v>
      </c>
      <c r="W44" s="56">
        <f t="shared" si="4"/>
        <v>42.7550116735836</v>
      </c>
      <c r="X44" s="18">
        <f t="shared" si="5"/>
        <v>-137140728.35</v>
      </c>
      <c r="Y44" s="56">
        <f t="shared" si="6"/>
        <v>91.9844603673008</v>
      </c>
    </row>
    <row r="45" s="2" customFormat="1" ht="63.75" customHeight="1" spans="1:25">
      <c r="A45" s="16" t="s">
        <v>102</v>
      </c>
      <c r="B45" s="17" t="s">
        <v>103</v>
      </c>
      <c r="C45" s="18">
        <f>C46+C47+C48+C49</f>
        <v>1671007461.79</v>
      </c>
      <c r="D45" s="18">
        <f t="shared" ref="D45:T45" si="18">D46+D47+D48+D49</f>
        <v>3628857344.34</v>
      </c>
      <c r="E45" s="18">
        <f t="shared" si="18"/>
        <v>0</v>
      </c>
      <c r="F45" s="18">
        <f t="shared" si="18"/>
        <v>0</v>
      </c>
      <c r="G45" s="18">
        <f t="shared" si="18"/>
        <v>0</v>
      </c>
      <c r="H45" s="18">
        <f t="shared" si="18"/>
        <v>0</v>
      </c>
      <c r="I45" s="18">
        <f t="shared" si="18"/>
        <v>0</v>
      </c>
      <c r="J45" s="18">
        <f t="shared" si="18"/>
        <v>0</v>
      </c>
      <c r="K45" s="18">
        <f t="shared" si="18"/>
        <v>0</v>
      </c>
      <c r="L45" s="18">
        <f t="shared" si="18"/>
        <v>0</v>
      </c>
      <c r="M45" s="18">
        <f t="shared" si="18"/>
        <v>0</v>
      </c>
      <c r="N45" s="18">
        <f t="shared" si="18"/>
        <v>0</v>
      </c>
      <c r="O45" s="18">
        <f t="shared" si="18"/>
        <v>0</v>
      </c>
      <c r="P45" s="18">
        <f t="shared" si="18"/>
        <v>0</v>
      </c>
      <c r="Q45" s="18">
        <f t="shared" si="18"/>
        <v>0</v>
      </c>
      <c r="R45" s="18">
        <f t="shared" si="18"/>
        <v>0</v>
      </c>
      <c r="S45" s="18">
        <f t="shared" si="18"/>
        <v>1814790689.34</v>
      </c>
      <c r="T45" s="18">
        <f t="shared" si="18"/>
        <v>1555857038.39</v>
      </c>
      <c r="U45" s="18">
        <f t="shared" si="2"/>
        <v>-258933650.95</v>
      </c>
      <c r="V45" s="56">
        <f t="shared" si="3"/>
        <v>85.7320377236359</v>
      </c>
      <c r="W45" s="56">
        <f t="shared" si="4"/>
        <v>42.8745715456878</v>
      </c>
      <c r="X45" s="18">
        <f t="shared" si="5"/>
        <v>-115150423.4</v>
      </c>
      <c r="Y45" s="56">
        <f t="shared" si="6"/>
        <v>93.108922250015</v>
      </c>
    </row>
    <row r="46" ht="33.75" customHeight="1" spans="1:25">
      <c r="A46" s="42" t="s">
        <v>104</v>
      </c>
      <c r="B46" s="43" t="s">
        <v>105</v>
      </c>
      <c r="C46" s="44">
        <v>403595400</v>
      </c>
      <c r="D46" s="44">
        <v>663471200</v>
      </c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61">
        <v>331735596</v>
      </c>
      <c r="T46" s="44">
        <v>332046400</v>
      </c>
      <c r="U46" s="59">
        <f t="shared" si="2"/>
        <v>310804</v>
      </c>
      <c r="V46" s="60">
        <f t="shared" si="3"/>
        <v>100.093690277362</v>
      </c>
      <c r="W46" s="60">
        <f t="shared" si="4"/>
        <v>50.0468445352262</v>
      </c>
      <c r="X46" s="59">
        <f t="shared" si="5"/>
        <v>-71549000</v>
      </c>
      <c r="Y46" s="60">
        <f t="shared" si="6"/>
        <v>82.2720972538339</v>
      </c>
    </row>
    <row r="47" ht="48" customHeight="1" spans="1:25">
      <c r="A47" s="42" t="s">
        <v>106</v>
      </c>
      <c r="B47" s="43" t="s">
        <v>107</v>
      </c>
      <c r="C47" s="44">
        <v>246293531.47</v>
      </c>
      <c r="D47" s="44">
        <v>1000412900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61">
        <v>505809164</v>
      </c>
      <c r="T47" s="44">
        <v>224526210.93</v>
      </c>
      <c r="U47" s="59">
        <f t="shared" si="2"/>
        <v>-281282953.07</v>
      </c>
      <c r="V47" s="60">
        <f t="shared" si="3"/>
        <v>44.389510295626</v>
      </c>
      <c r="W47" s="60">
        <f t="shared" si="4"/>
        <v>22.4433542320376</v>
      </c>
      <c r="X47" s="59">
        <f t="shared" si="5"/>
        <v>-21767320.54</v>
      </c>
      <c r="Y47" s="60">
        <f t="shared" si="6"/>
        <v>91.1620413211496</v>
      </c>
    </row>
    <row r="48" ht="36.75" customHeight="1" spans="1:25">
      <c r="A48" s="42" t="s">
        <v>108</v>
      </c>
      <c r="B48" s="43" t="s">
        <v>109</v>
      </c>
      <c r="C48" s="44">
        <v>928797164.79</v>
      </c>
      <c r="D48" s="44">
        <v>1666535000</v>
      </c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61">
        <v>833267439</v>
      </c>
      <c r="T48" s="44">
        <v>859094832.26</v>
      </c>
      <c r="U48" s="59">
        <f t="shared" si="2"/>
        <v>25827393.26</v>
      </c>
      <c r="V48" s="60">
        <f t="shared" si="3"/>
        <v>103.099532281136</v>
      </c>
      <c r="W48" s="60">
        <f t="shared" si="4"/>
        <v>51.549762366827</v>
      </c>
      <c r="X48" s="59">
        <f t="shared" si="5"/>
        <v>-69702332.53</v>
      </c>
      <c r="Y48" s="60">
        <f t="shared" si="6"/>
        <v>92.4954193259451</v>
      </c>
    </row>
    <row r="49" ht="21" customHeight="1" spans="1:25">
      <c r="A49" s="42" t="s">
        <v>110</v>
      </c>
      <c r="B49" s="43" t="s">
        <v>111</v>
      </c>
      <c r="C49" s="44">
        <v>92321365.53</v>
      </c>
      <c r="D49" s="44">
        <v>298438244.34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61">
        <v>143978490.34</v>
      </c>
      <c r="T49" s="44">
        <v>140189595.2</v>
      </c>
      <c r="U49" s="59">
        <f t="shared" si="2"/>
        <v>-3788895.14000002</v>
      </c>
      <c r="V49" s="60">
        <f t="shared" si="3"/>
        <v>97.3684297348495</v>
      </c>
      <c r="W49" s="60">
        <f t="shared" si="4"/>
        <v>46.9744068860984</v>
      </c>
      <c r="X49" s="59">
        <f t="shared" si="5"/>
        <v>47868229.67</v>
      </c>
      <c r="Y49" s="60">
        <f t="shared" si="6"/>
        <v>151.849568510168</v>
      </c>
    </row>
    <row r="50" s="6" customFormat="1" ht="84" customHeight="1" spans="1:64">
      <c r="A50" s="45" t="s">
        <v>112</v>
      </c>
      <c r="B50" s="46" t="s">
        <v>113</v>
      </c>
      <c r="C50" s="47">
        <f>C51</f>
        <v>1500000</v>
      </c>
      <c r="D50" s="47">
        <f t="shared" ref="D50:T50" si="19">D51</f>
        <v>0</v>
      </c>
      <c r="E50" s="47">
        <f t="shared" si="19"/>
        <v>0</v>
      </c>
      <c r="F50" s="47">
        <f t="shared" si="19"/>
        <v>0</v>
      </c>
      <c r="G50" s="47">
        <f t="shared" si="19"/>
        <v>0</v>
      </c>
      <c r="H50" s="47">
        <f t="shared" si="19"/>
        <v>0</v>
      </c>
      <c r="I50" s="47">
        <f t="shared" si="19"/>
        <v>0</v>
      </c>
      <c r="J50" s="47">
        <f t="shared" si="19"/>
        <v>0</v>
      </c>
      <c r="K50" s="47">
        <f t="shared" si="19"/>
        <v>0</v>
      </c>
      <c r="L50" s="47">
        <f t="shared" si="19"/>
        <v>0</v>
      </c>
      <c r="M50" s="47">
        <f t="shared" si="19"/>
        <v>0</v>
      </c>
      <c r="N50" s="47">
        <f t="shared" si="19"/>
        <v>0</v>
      </c>
      <c r="O50" s="47">
        <f t="shared" si="19"/>
        <v>0</v>
      </c>
      <c r="P50" s="47">
        <f t="shared" si="19"/>
        <v>0</v>
      </c>
      <c r="Q50" s="47">
        <f t="shared" si="19"/>
        <v>0</v>
      </c>
      <c r="R50" s="47">
        <f t="shared" si="19"/>
        <v>0</v>
      </c>
      <c r="S50" s="47">
        <f t="shared" si="19"/>
        <v>0</v>
      </c>
      <c r="T50" s="47">
        <f t="shared" si="19"/>
        <v>500000</v>
      </c>
      <c r="U50" s="18">
        <f t="shared" si="2"/>
        <v>500000</v>
      </c>
      <c r="V50" s="56">
        <v>0</v>
      </c>
      <c r="W50" s="56">
        <v>0</v>
      </c>
      <c r="X50" s="18">
        <f t="shared" si="5"/>
        <v>-1000000</v>
      </c>
      <c r="Y50" s="56">
        <f t="shared" si="6"/>
        <v>33.3333333333333</v>
      </c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</row>
    <row r="51" ht="69" customHeight="1" spans="1:25">
      <c r="A51" s="42" t="s">
        <v>114</v>
      </c>
      <c r="B51" s="48" t="s">
        <v>115</v>
      </c>
      <c r="C51" s="49">
        <v>1500000</v>
      </c>
      <c r="D51" s="44">
        <v>0</v>
      </c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61">
        <v>0</v>
      </c>
      <c r="T51" s="44">
        <v>500000</v>
      </c>
      <c r="U51" s="59">
        <f t="shared" si="2"/>
        <v>500000</v>
      </c>
      <c r="V51" s="60">
        <v>0</v>
      </c>
      <c r="W51" s="60">
        <v>0</v>
      </c>
      <c r="X51" s="59">
        <f t="shared" si="5"/>
        <v>-1000000</v>
      </c>
      <c r="Y51" s="60">
        <f t="shared" si="6"/>
        <v>33.3333333333333</v>
      </c>
    </row>
    <row r="52" s="2" customFormat="1" ht="36" customHeight="1" spans="1:25">
      <c r="A52" s="16" t="s">
        <v>116</v>
      </c>
      <c r="B52" s="17" t="s">
        <v>117</v>
      </c>
      <c r="C52" s="18">
        <f>C53</f>
        <v>39052105.59</v>
      </c>
      <c r="D52" s="18">
        <f t="shared" ref="D52:T52" si="20">D53</f>
        <v>55000000</v>
      </c>
      <c r="E52" s="18">
        <f t="shared" si="20"/>
        <v>0</v>
      </c>
      <c r="F52" s="18">
        <f t="shared" si="20"/>
        <v>0</v>
      </c>
      <c r="G52" s="18">
        <f t="shared" si="20"/>
        <v>0</v>
      </c>
      <c r="H52" s="18">
        <f t="shared" si="20"/>
        <v>0</v>
      </c>
      <c r="I52" s="18">
        <f t="shared" si="20"/>
        <v>0</v>
      </c>
      <c r="J52" s="18">
        <f t="shared" si="20"/>
        <v>0</v>
      </c>
      <c r="K52" s="18">
        <f t="shared" si="20"/>
        <v>0</v>
      </c>
      <c r="L52" s="18">
        <f t="shared" si="20"/>
        <v>0</v>
      </c>
      <c r="M52" s="18">
        <f t="shared" si="20"/>
        <v>0</v>
      </c>
      <c r="N52" s="18">
        <f t="shared" si="20"/>
        <v>0</v>
      </c>
      <c r="O52" s="18">
        <f t="shared" si="20"/>
        <v>0</v>
      </c>
      <c r="P52" s="18">
        <f t="shared" si="20"/>
        <v>0</v>
      </c>
      <c r="Q52" s="18">
        <f t="shared" si="20"/>
        <v>0</v>
      </c>
      <c r="R52" s="18">
        <f t="shared" si="20"/>
        <v>0</v>
      </c>
      <c r="S52" s="18">
        <f t="shared" si="20"/>
        <v>45000000</v>
      </c>
      <c r="T52" s="18">
        <f t="shared" si="20"/>
        <v>29062400</v>
      </c>
      <c r="U52" s="18">
        <f t="shared" si="2"/>
        <v>-15937600</v>
      </c>
      <c r="V52" s="56">
        <f t="shared" si="3"/>
        <v>64.5831111111111</v>
      </c>
      <c r="W52" s="56">
        <f t="shared" si="4"/>
        <v>52.8407272727273</v>
      </c>
      <c r="X52" s="18">
        <f t="shared" si="5"/>
        <v>-9989705.59</v>
      </c>
      <c r="Y52" s="56">
        <f t="shared" si="6"/>
        <v>74.419546810408</v>
      </c>
    </row>
    <row r="53" ht="33.75" customHeight="1" spans="1:25">
      <c r="A53" s="42" t="s">
        <v>118</v>
      </c>
      <c r="B53" s="43" t="s">
        <v>119</v>
      </c>
      <c r="C53" s="44">
        <v>39052105.59</v>
      </c>
      <c r="D53" s="44">
        <v>55000000</v>
      </c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61">
        <v>45000000</v>
      </c>
      <c r="T53" s="44">
        <v>29062400</v>
      </c>
      <c r="U53" s="59">
        <f t="shared" si="2"/>
        <v>-15937600</v>
      </c>
      <c r="V53" s="60">
        <f t="shared" si="3"/>
        <v>64.5831111111111</v>
      </c>
      <c r="W53" s="60">
        <f t="shared" si="4"/>
        <v>52.8407272727273</v>
      </c>
      <c r="X53" s="59">
        <f t="shared" si="5"/>
        <v>-9989705.59</v>
      </c>
      <c r="Y53" s="60">
        <f t="shared" si="6"/>
        <v>74.419546810408</v>
      </c>
    </row>
    <row r="54" s="2" customFormat="1" ht="92.25" customHeight="1" spans="1:25">
      <c r="A54" s="16" t="s">
        <v>120</v>
      </c>
      <c r="B54" s="17" t="s">
        <v>121</v>
      </c>
      <c r="C54" s="18">
        <f>C55</f>
        <v>-623877.03</v>
      </c>
      <c r="D54" s="18">
        <f t="shared" ref="D54:T54" si="21">D55</f>
        <v>-2897147.17</v>
      </c>
      <c r="E54" s="18">
        <f t="shared" si="21"/>
        <v>0</v>
      </c>
      <c r="F54" s="18">
        <f t="shared" si="21"/>
        <v>0</v>
      </c>
      <c r="G54" s="18">
        <f t="shared" si="21"/>
        <v>0</v>
      </c>
      <c r="H54" s="18">
        <f t="shared" si="21"/>
        <v>0</v>
      </c>
      <c r="I54" s="18">
        <f t="shared" si="21"/>
        <v>0</v>
      </c>
      <c r="J54" s="18">
        <f t="shared" si="21"/>
        <v>0</v>
      </c>
      <c r="K54" s="18">
        <f t="shared" si="21"/>
        <v>0</v>
      </c>
      <c r="L54" s="18">
        <f t="shared" si="21"/>
        <v>0</v>
      </c>
      <c r="M54" s="18">
        <f t="shared" si="21"/>
        <v>0</v>
      </c>
      <c r="N54" s="18">
        <f t="shared" si="21"/>
        <v>0</v>
      </c>
      <c r="O54" s="18">
        <f t="shared" si="21"/>
        <v>0</v>
      </c>
      <c r="P54" s="18">
        <f t="shared" si="21"/>
        <v>0</v>
      </c>
      <c r="Q54" s="18">
        <f t="shared" si="21"/>
        <v>0</v>
      </c>
      <c r="R54" s="18">
        <f t="shared" si="21"/>
        <v>0</v>
      </c>
      <c r="S54" s="18">
        <f t="shared" si="21"/>
        <v>-2897147.17</v>
      </c>
      <c r="T54" s="18">
        <f t="shared" si="21"/>
        <v>-11624476.39</v>
      </c>
      <c r="U54" s="18">
        <f t="shared" si="2"/>
        <v>-8727329.22</v>
      </c>
      <c r="V54" s="56">
        <f t="shared" si="3"/>
        <v>401.238725818682</v>
      </c>
      <c r="W54" s="56">
        <f t="shared" si="4"/>
        <v>401.238725818682</v>
      </c>
      <c r="X54" s="18">
        <f t="shared" si="5"/>
        <v>-11000599.36</v>
      </c>
      <c r="Y54" s="56">
        <f t="shared" si="6"/>
        <v>1863.26404580082</v>
      </c>
    </row>
    <row r="55" ht="81" customHeight="1" spans="1:25">
      <c r="A55" s="42" t="s">
        <v>122</v>
      </c>
      <c r="B55" s="43" t="s">
        <v>123</v>
      </c>
      <c r="C55" s="44">
        <v>-623877.03</v>
      </c>
      <c r="D55" s="44">
        <v>-2897147.17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>
        <v>-2897147.17</v>
      </c>
      <c r="T55" s="44">
        <v>-11624476.39</v>
      </c>
      <c r="U55" s="59">
        <f t="shared" si="2"/>
        <v>-8727329.22</v>
      </c>
      <c r="V55" s="60">
        <f t="shared" si="3"/>
        <v>401.238725818682</v>
      </c>
      <c r="W55" s="60">
        <f t="shared" si="4"/>
        <v>401.238725818682</v>
      </c>
      <c r="X55" s="59">
        <f t="shared" si="5"/>
        <v>-11000599.36</v>
      </c>
      <c r="Y55" s="60">
        <f t="shared" si="6"/>
        <v>1863.26404580082</v>
      </c>
    </row>
    <row r="56" spans="4:20"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</row>
    <row r="57" spans="4:20"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</row>
    <row r="58" spans="4:20"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</row>
    <row r="59" spans="4:20"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</row>
    <row r="60" spans="4:20"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</row>
  </sheetData>
  <mergeCells count="13">
    <mergeCell ref="A1:Y1"/>
    <mergeCell ref="A2:Y2"/>
    <mergeCell ref="A3:Y3"/>
    <mergeCell ref="U4:V4"/>
    <mergeCell ref="U5:V5"/>
    <mergeCell ref="X5:Y5"/>
    <mergeCell ref="A5:A6"/>
    <mergeCell ref="B5:B6"/>
    <mergeCell ref="C5:C6"/>
    <mergeCell ref="D5:D6"/>
    <mergeCell ref="S5:S6"/>
    <mergeCell ref="T5:T6"/>
    <mergeCell ref="W5:W6"/>
  </mergeCells>
  <pageMargins left="0.7" right="0.7" top="0.75" bottom="0.75" header="0.511805555555555" footer="0.511805555555555"/>
  <pageSetup paperSize="9" scale="38" firstPageNumber="0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TernovayaON</cp:lastModifiedBy>
  <cp:revision>22</cp:revision>
  <dcterms:created xsi:type="dcterms:W3CDTF">2017-04-12T08:49:00Z</dcterms:created>
  <cp:lastPrinted>2023-04-25T04:40:00Z</cp:lastPrinted>
  <dcterms:modified xsi:type="dcterms:W3CDTF">2023-07-27T11:31:19Z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  <property fmtid="{D5CDD505-2E9C-101B-9397-08002B2CF9AE}" pid="12" name="KSOProductBuildVer">
    <vt:lpwstr>1049-12.2.0.13359</vt:lpwstr>
  </property>
  <property fmtid="{D5CDD505-2E9C-101B-9397-08002B2CF9AE}" pid="13" name="ICV">
    <vt:lpwstr>4565B03E609C454AA9D0C40735DB88F0_13</vt:lpwstr>
  </property>
</Properties>
</file>