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ликова\бухг\"/>
    </mc:Choice>
  </mc:AlternateContent>
  <bookViews>
    <workbookView xWindow="0" yWindow="0" windowWidth="28800" windowHeight="12450" tabRatio="50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Y57" i="1" l="1"/>
  <c r="X57" i="1"/>
  <c r="W57" i="1"/>
  <c r="V57" i="1"/>
  <c r="U57" i="1"/>
  <c r="Y56" i="1"/>
  <c r="X56" i="1"/>
  <c r="W56" i="1"/>
  <c r="T56" i="1"/>
  <c r="V56" i="1" s="1"/>
  <c r="S56" i="1"/>
  <c r="U56" i="1" s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Y55" i="1"/>
  <c r="X55" i="1"/>
  <c r="W55" i="1"/>
  <c r="V55" i="1"/>
  <c r="U55" i="1"/>
  <c r="T54" i="1"/>
  <c r="Y54" i="1" s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Y53" i="1"/>
  <c r="X53" i="1"/>
  <c r="U53" i="1"/>
  <c r="T52" i="1"/>
  <c r="T46" i="1" s="1"/>
  <c r="S52" i="1"/>
  <c r="R52" i="1"/>
  <c r="Q52" i="1"/>
  <c r="P52" i="1"/>
  <c r="O52" i="1"/>
  <c r="N52" i="1"/>
  <c r="M52" i="1"/>
  <c r="L52" i="1"/>
  <c r="L46" i="1" s="1"/>
  <c r="K52" i="1"/>
  <c r="J52" i="1"/>
  <c r="I52" i="1"/>
  <c r="H52" i="1"/>
  <c r="G52" i="1"/>
  <c r="F52" i="1"/>
  <c r="E52" i="1"/>
  <c r="D52" i="1"/>
  <c r="D46" i="1" s="1"/>
  <c r="C52" i="1"/>
  <c r="Y51" i="1"/>
  <c r="X51" i="1"/>
  <c r="W51" i="1"/>
  <c r="V51" i="1"/>
  <c r="U51" i="1"/>
  <c r="Y50" i="1"/>
  <c r="X50" i="1"/>
  <c r="W50" i="1"/>
  <c r="V50" i="1"/>
  <c r="U50" i="1"/>
  <c r="Y49" i="1"/>
  <c r="X49" i="1"/>
  <c r="W49" i="1"/>
  <c r="V49" i="1"/>
  <c r="U49" i="1"/>
  <c r="Y48" i="1"/>
  <c r="X48" i="1"/>
  <c r="W48" i="1"/>
  <c r="V48" i="1"/>
  <c r="U48" i="1"/>
  <c r="Y47" i="1"/>
  <c r="X47" i="1"/>
  <c r="W47" i="1"/>
  <c r="V47" i="1"/>
  <c r="T47" i="1"/>
  <c r="U47" i="1" s="1"/>
  <c r="S47" i="1"/>
  <c r="S46" i="1" s="1"/>
  <c r="R47" i="1"/>
  <c r="R46" i="1" s="1"/>
  <c r="Q47" i="1"/>
  <c r="Q46" i="1" s="1"/>
  <c r="P47" i="1"/>
  <c r="P46" i="1" s="1"/>
  <c r="O47" i="1"/>
  <c r="O46" i="1" s="1"/>
  <c r="N47" i="1"/>
  <c r="N46" i="1" s="1"/>
  <c r="M47" i="1"/>
  <c r="L47" i="1"/>
  <c r="K47" i="1"/>
  <c r="K46" i="1" s="1"/>
  <c r="J47" i="1"/>
  <c r="J46" i="1" s="1"/>
  <c r="I47" i="1"/>
  <c r="I46" i="1" s="1"/>
  <c r="H47" i="1"/>
  <c r="H46" i="1" s="1"/>
  <c r="G47" i="1"/>
  <c r="G46" i="1" s="1"/>
  <c r="F47" i="1"/>
  <c r="F46" i="1" s="1"/>
  <c r="E47" i="1"/>
  <c r="D47" i="1"/>
  <c r="C47" i="1"/>
  <c r="C46" i="1" s="1"/>
  <c r="M46" i="1"/>
  <c r="E46" i="1"/>
  <c r="Y45" i="1"/>
  <c r="X45" i="1"/>
  <c r="W45" i="1"/>
  <c r="V45" i="1"/>
  <c r="U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Y44" i="1"/>
  <c r="X44" i="1"/>
  <c r="W44" i="1"/>
  <c r="V44" i="1"/>
  <c r="U44" i="1"/>
  <c r="Y43" i="1"/>
  <c r="X43" i="1"/>
  <c r="W43" i="1"/>
  <c r="V43" i="1"/>
  <c r="U43" i="1"/>
  <c r="Y42" i="1"/>
  <c r="X42" i="1"/>
  <c r="W42" i="1"/>
  <c r="V42" i="1"/>
  <c r="U42" i="1"/>
  <c r="Y41" i="1"/>
  <c r="X41" i="1"/>
  <c r="W41" i="1"/>
  <c r="V41" i="1"/>
  <c r="U41" i="1"/>
  <c r="T40" i="1"/>
  <c r="W40" i="1" s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Y39" i="1"/>
  <c r="X39" i="1"/>
  <c r="W39" i="1"/>
  <c r="V39" i="1"/>
  <c r="U39" i="1"/>
  <c r="Y38" i="1"/>
  <c r="X38" i="1"/>
  <c r="W38" i="1"/>
  <c r="V38" i="1"/>
  <c r="U38" i="1"/>
  <c r="T37" i="1"/>
  <c r="W37" i="1" s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Y36" i="1"/>
  <c r="X36" i="1"/>
  <c r="W36" i="1"/>
  <c r="V36" i="1"/>
  <c r="U36" i="1"/>
  <c r="Y35" i="1"/>
  <c r="X35" i="1"/>
  <c r="T35" i="1"/>
  <c r="W35" i="1" s="1"/>
  <c r="S35" i="1"/>
  <c r="R35" i="1"/>
  <c r="R27" i="1" s="1"/>
  <c r="Q35" i="1"/>
  <c r="Q27" i="1" s="1"/>
  <c r="P35" i="1"/>
  <c r="O35" i="1"/>
  <c r="N35" i="1"/>
  <c r="M35" i="1"/>
  <c r="L35" i="1"/>
  <c r="K35" i="1"/>
  <c r="J35" i="1"/>
  <c r="J27" i="1" s="1"/>
  <c r="I35" i="1"/>
  <c r="I27" i="1" s="1"/>
  <c r="H35" i="1"/>
  <c r="G35" i="1"/>
  <c r="F35" i="1"/>
  <c r="E35" i="1"/>
  <c r="D35" i="1"/>
  <c r="C35" i="1"/>
  <c r="Y34" i="1"/>
  <c r="X34" i="1"/>
  <c r="W34" i="1"/>
  <c r="V34" i="1"/>
  <c r="U34" i="1"/>
  <c r="Y33" i="1"/>
  <c r="X33" i="1"/>
  <c r="W33" i="1"/>
  <c r="V33" i="1"/>
  <c r="U33" i="1"/>
  <c r="X32" i="1"/>
  <c r="W32" i="1"/>
  <c r="V32" i="1"/>
  <c r="U32" i="1"/>
  <c r="Y31" i="1"/>
  <c r="X31" i="1"/>
  <c r="W31" i="1"/>
  <c r="V31" i="1"/>
  <c r="U31" i="1"/>
  <c r="Y30" i="1"/>
  <c r="X30" i="1"/>
  <c r="W30" i="1"/>
  <c r="V30" i="1"/>
  <c r="U30" i="1"/>
  <c r="Y29" i="1"/>
  <c r="X29" i="1"/>
  <c r="W29" i="1"/>
  <c r="V29" i="1"/>
  <c r="U29" i="1"/>
  <c r="T28" i="1"/>
  <c r="W28" i="1" s="1"/>
  <c r="S28" i="1"/>
  <c r="R28" i="1"/>
  <c r="Q28" i="1"/>
  <c r="P28" i="1"/>
  <c r="P27" i="1" s="1"/>
  <c r="O28" i="1"/>
  <c r="O27" i="1" s="1"/>
  <c r="N28" i="1"/>
  <c r="N27" i="1" s="1"/>
  <c r="M28" i="1"/>
  <c r="M27" i="1" s="1"/>
  <c r="L28" i="1"/>
  <c r="L27" i="1" s="1"/>
  <c r="K28" i="1"/>
  <c r="J28" i="1"/>
  <c r="I28" i="1"/>
  <c r="H28" i="1"/>
  <c r="H27" i="1" s="1"/>
  <c r="G28" i="1"/>
  <c r="G27" i="1" s="1"/>
  <c r="F28" i="1"/>
  <c r="F27" i="1" s="1"/>
  <c r="E28" i="1"/>
  <c r="E27" i="1" s="1"/>
  <c r="D28" i="1"/>
  <c r="D27" i="1" s="1"/>
  <c r="C28" i="1"/>
  <c r="S27" i="1"/>
  <c r="K27" i="1"/>
  <c r="C27" i="1"/>
  <c r="Y26" i="1"/>
  <c r="X26" i="1"/>
  <c r="W26" i="1"/>
  <c r="V26" i="1"/>
  <c r="U26" i="1"/>
  <c r="Y25" i="1"/>
  <c r="X25" i="1"/>
  <c r="W25" i="1"/>
  <c r="V25" i="1"/>
  <c r="U25" i="1"/>
  <c r="T24" i="1"/>
  <c r="X24" i="1" s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X23" i="1"/>
  <c r="U23" i="1"/>
  <c r="Y22" i="1"/>
  <c r="X22" i="1"/>
  <c r="W22" i="1"/>
  <c r="V22" i="1"/>
  <c r="U22" i="1"/>
  <c r="X21" i="1"/>
  <c r="U21" i="1"/>
  <c r="T20" i="1"/>
  <c r="W20" i="1" s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Y19" i="1"/>
  <c r="X19" i="1"/>
  <c r="W19" i="1"/>
  <c r="V19" i="1"/>
  <c r="U19" i="1"/>
  <c r="Y18" i="1"/>
  <c r="X18" i="1"/>
  <c r="U18" i="1"/>
  <c r="Y17" i="1"/>
  <c r="X17" i="1"/>
  <c r="U17" i="1"/>
  <c r="Y16" i="1"/>
  <c r="X16" i="1"/>
  <c r="W16" i="1"/>
  <c r="V16" i="1"/>
  <c r="U16" i="1"/>
  <c r="T15" i="1"/>
  <c r="Y15" i="1" s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Y14" i="1"/>
  <c r="X14" i="1"/>
  <c r="W14" i="1"/>
  <c r="V14" i="1"/>
  <c r="U14" i="1"/>
  <c r="Y13" i="1"/>
  <c r="X13" i="1"/>
  <c r="W13" i="1"/>
  <c r="T13" i="1"/>
  <c r="V13" i="1" s="1"/>
  <c r="S13" i="1"/>
  <c r="R13" i="1"/>
  <c r="Q13" i="1"/>
  <c r="Q10" i="1" s="1"/>
  <c r="Q9" i="1" s="1"/>
  <c r="Q8" i="1" s="1"/>
  <c r="P13" i="1"/>
  <c r="P10" i="1" s="1"/>
  <c r="P9" i="1" s="1"/>
  <c r="P8" i="1" s="1"/>
  <c r="O13" i="1"/>
  <c r="N13" i="1"/>
  <c r="M13" i="1"/>
  <c r="L13" i="1"/>
  <c r="K13" i="1"/>
  <c r="J13" i="1"/>
  <c r="I13" i="1"/>
  <c r="I10" i="1" s="1"/>
  <c r="I9" i="1" s="1"/>
  <c r="I8" i="1" s="1"/>
  <c r="H13" i="1"/>
  <c r="H10" i="1" s="1"/>
  <c r="H9" i="1" s="1"/>
  <c r="H8" i="1" s="1"/>
  <c r="G13" i="1"/>
  <c r="F13" i="1"/>
  <c r="E13" i="1"/>
  <c r="D13" i="1"/>
  <c r="C13" i="1"/>
  <c r="Y12" i="1"/>
  <c r="X12" i="1"/>
  <c r="W12" i="1"/>
  <c r="V12" i="1"/>
  <c r="U12" i="1"/>
  <c r="T11" i="1"/>
  <c r="U11" i="1" s="1"/>
  <c r="S11" i="1"/>
  <c r="S10" i="1" s="1"/>
  <c r="S9" i="1" s="1"/>
  <c r="R11" i="1"/>
  <c r="Q11" i="1"/>
  <c r="P11" i="1"/>
  <c r="O11" i="1"/>
  <c r="O10" i="1" s="1"/>
  <c r="O9" i="1" s="1"/>
  <c r="O8" i="1" s="1"/>
  <c r="N11" i="1"/>
  <c r="N10" i="1" s="1"/>
  <c r="M11" i="1"/>
  <c r="M10" i="1" s="1"/>
  <c r="L11" i="1"/>
  <c r="L10" i="1" s="1"/>
  <c r="K11" i="1"/>
  <c r="K10" i="1" s="1"/>
  <c r="K9" i="1" s="1"/>
  <c r="J11" i="1"/>
  <c r="I11" i="1"/>
  <c r="H11" i="1"/>
  <c r="G11" i="1"/>
  <c r="G10" i="1" s="1"/>
  <c r="G9" i="1" s="1"/>
  <c r="G8" i="1" s="1"/>
  <c r="F11" i="1"/>
  <c r="F10" i="1" s="1"/>
  <c r="E11" i="1"/>
  <c r="E10" i="1" s="1"/>
  <c r="D11" i="1"/>
  <c r="D10" i="1" s="1"/>
  <c r="C11" i="1"/>
  <c r="C10" i="1" s="1"/>
  <c r="C9" i="1" s="1"/>
  <c r="R10" i="1"/>
  <c r="R9" i="1" s="1"/>
  <c r="R8" i="1" s="1"/>
  <c r="J10" i="1"/>
  <c r="J9" i="1" s="1"/>
  <c r="J8" i="1" s="1"/>
  <c r="K8" i="1" l="1"/>
  <c r="D9" i="1"/>
  <c r="D8" i="1" s="1"/>
  <c r="L9" i="1"/>
  <c r="L8" i="1" s="1"/>
  <c r="Y46" i="1"/>
  <c r="X46" i="1"/>
  <c r="V46" i="1"/>
  <c r="U46" i="1"/>
  <c r="W46" i="1"/>
  <c r="S8" i="1"/>
  <c r="M9" i="1"/>
  <c r="M8" i="1" s="1"/>
  <c r="C8" i="1"/>
  <c r="E9" i="1"/>
  <c r="E8" i="1" s="1"/>
  <c r="F9" i="1"/>
  <c r="F8" i="1" s="1"/>
  <c r="N9" i="1"/>
  <c r="N8" i="1" s="1"/>
  <c r="U20" i="1"/>
  <c r="T27" i="1"/>
  <c r="U15" i="1"/>
  <c r="V20" i="1"/>
  <c r="U54" i="1"/>
  <c r="V15" i="1"/>
  <c r="W11" i="1"/>
  <c r="W15" i="1"/>
  <c r="X20" i="1"/>
  <c r="X28" i="1"/>
  <c r="X37" i="1"/>
  <c r="X11" i="1"/>
  <c r="X15" i="1"/>
  <c r="Y20" i="1"/>
  <c r="Y24" i="1"/>
  <c r="Y28" i="1"/>
  <c r="U35" i="1"/>
  <c r="Y37" i="1"/>
  <c r="X40" i="1"/>
  <c r="X54" i="1"/>
  <c r="U24" i="1"/>
  <c r="T10" i="1"/>
  <c r="V24" i="1"/>
  <c r="U40" i="1"/>
  <c r="U52" i="1"/>
  <c r="V11" i="1"/>
  <c r="V40" i="1"/>
  <c r="X52" i="1"/>
  <c r="V54" i="1"/>
  <c r="Y52" i="1"/>
  <c r="W54" i="1"/>
  <c r="Y11" i="1"/>
  <c r="U13" i="1"/>
  <c r="V35" i="1"/>
  <c r="Y40" i="1"/>
  <c r="U28" i="1"/>
  <c r="U37" i="1"/>
  <c r="V28" i="1"/>
  <c r="V37" i="1"/>
  <c r="W24" i="1"/>
  <c r="U27" i="1" l="1"/>
  <c r="Y27" i="1"/>
  <c r="W27" i="1"/>
  <c r="X27" i="1"/>
  <c r="V27" i="1"/>
  <c r="Y10" i="1"/>
  <c r="X10" i="1"/>
  <c r="U10" i="1"/>
  <c r="T9" i="1"/>
  <c r="W10" i="1"/>
  <c r="V10" i="1"/>
  <c r="X9" i="1" l="1"/>
  <c r="W9" i="1"/>
  <c r="Y9" i="1"/>
  <c r="V9" i="1"/>
  <c r="U9" i="1"/>
  <c r="T8" i="1"/>
  <c r="W8" i="1" l="1"/>
  <c r="Y8" i="1"/>
  <c r="V8" i="1"/>
  <c r="U8" i="1"/>
  <c r="X8" i="1"/>
</calcChain>
</file>

<file path=xl/sharedStrings.xml><?xml version="1.0" encoding="utf-8"?>
<sst xmlns="http://schemas.openxmlformats.org/spreadsheetml/2006/main" count="128" uniqueCount="125">
  <si>
    <t xml:space="preserve">СВЕДЕНИЯ </t>
  </si>
  <si>
    <t>об исполнении бюджета Белоярского района по доходам в разрезе видов доходов в сравнении с запланированными значениями на 9 месяцев 2023 года</t>
  </si>
  <si>
    <t xml:space="preserve"> и в сравнении с аналогичным периодом 2022 года</t>
  </si>
  <si>
    <t>Наименование показателя</t>
  </si>
  <si>
    <t>Код дохода по бюджетной классификации</t>
  </si>
  <si>
    <t>Исполнение за 9 месяцев 2022 года</t>
  </si>
  <si>
    <t>Уточненный план на 2023 год</t>
  </si>
  <si>
    <t>План на 9 месяцев 2023 года</t>
  </si>
  <si>
    <t>Исполнение за 9 месяцев 2023 года</t>
  </si>
  <si>
    <t>Отклонение фактического исполнения за 9 месяцев 2023 года от плана на 9 месяцев 2023 года</t>
  </si>
  <si>
    <t>Процент исполнения  9 месяцев 2023 года к годовому плану на 2023 год, в %</t>
  </si>
  <si>
    <t>Отклонение фактического исполнения за 9 месяцев 2023 года от аналогичного периода 2022 года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</si>
  <si>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</si>
  <si>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</si>
  <si>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</si>
  <si>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</si>
  <si>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</si>
  <si>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</si>
  <si>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</si>
  <si>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</si>
  <si>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</si>
  <si>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</si>
  <si>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</si>
  <si>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</si>
  <si>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</si>
  <si>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</si>
  <si>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</si>
  <si>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</si>
  <si>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</si>
  <si>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</si>
  <si>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</si>
  <si>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</si>
  <si>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</si>
  <si>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</si>
  <si>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</si>
  <si>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</si>
  <si>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</si>
  <si>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</si>
  <si>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</si>
  <si>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</si>
  <si>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</si>
  <si>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</si>
  <si>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</si>
  <si>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</si>
  <si>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</si>
  <si>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</si>
  <si>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</si>
  <si>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</si>
  <si>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</si>
  <si>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</si>
  <si>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</si>
  <si>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</si>
  <si>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</si>
  <si>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</si>
  <si>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</si>
  <si>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</si>
  <si>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</si>
  <si>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000 1 06 06 000 000000 110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</si>
  <si>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</si>
  <si>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</si>
  <si>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</si>
  <si>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</si>
  <si>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</si>
  <si>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</si>
  <si>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</si>
  <si>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</si>
  <si>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</si>
  <si>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</si>
  <si>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</si>
  <si>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</si>
  <si>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</si>
  <si>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</si>
  <si>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</si>
  <si>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</si>
  <si>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000 1 11 05 400 00 0000 120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</si>
  <si>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</si>
  <si>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</si>
  <si>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</si>
  <si>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</si>
  <si>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</si>
  <si>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</si>
  <si>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</si>
  <si>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</si>
  <si>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</si>
  <si>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000 113 00000 00 0000 000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</si>
  <si>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</si>
  <si>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</si>
  <si>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</si>
  <si>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</si>
  <si>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</si>
  <si>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</si>
  <si>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</si>
  <si>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</si>
  <si>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</si>
  <si>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</si>
  <si>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</si>
  <si>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000 1 14 06 300 00 0000 430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</si>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</sst>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&quot;&quot;###,##0.00"/>
    <numFmt numFmtId="169" formatCode="#,###.00"/>
    <numFmt numFmtId="170" formatCode="#\ ##0.00"/>
  </numFmts>
  <fonts count="18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b/>
      <i/>
      <sz val="9"/>
      <name val="Arial"/>
      <charset val="204"/>
    </font>
    <font>
      <i/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9"/>
      <name val="Arial"/>
      <charset val="204"/>
    </font>
    <font>
      <b/>
      <sz val="12"/>
      <color rgb="FF000000"/>
      <name val="Times New Roman"/>
      <charset val="204"/>
    </font>
    <font>
      <b/>
      <i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i/>
      <sz val="9"/>
      <name val="Arial"/>
      <charset val="204"/>
    </font>
    <font>
      <sz val="11"/>
      <color rgb="FF000000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7" fillId="0" borderId="0"/>
  </cellStyleXfs>
  <cellXfs count="6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 readingOrder="1"/>
    </xf>
    <xf numFmtId="0" fontId="7" fillId="2" borderId="2" xfId="1" applyFont="1" applyFill="1" applyBorder="1" applyAlignment="1">
      <alignment horizontal="center" vertical="center" wrapText="1" readingOrder="1"/>
    </xf>
    <xf numFmtId="4" fontId="7" fillId="2" borderId="2" xfId="1" applyNumberFormat="1" applyFont="1" applyFill="1" applyBorder="1" applyAlignment="1">
      <alignment horizontal="center" vertical="center" wrapText="1" readingOrder="1"/>
    </xf>
    <xf numFmtId="0" fontId="8" fillId="2" borderId="2" xfId="1" applyFont="1" applyFill="1" applyBorder="1" applyAlignment="1">
      <alignment horizontal="left" vertical="top" wrapText="1" readingOrder="1"/>
    </xf>
    <xf numFmtId="0" fontId="8" fillId="2" borderId="2" xfId="1" applyFont="1" applyFill="1" applyBorder="1" applyAlignment="1">
      <alignment horizontal="center" vertical="center" wrapText="1" readingOrder="1"/>
    </xf>
    <xf numFmtId="4" fontId="8" fillId="2" borderId="2" xfId="1" applyNumberFormat="1" applyFont="1" applyFill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left" vertical="top" wrapText="1" readingOrder="1"/>
    </xf>
    <xf numFmtId="0" fontId="7" fillId="0" borderId="2" xfId="1" applyFont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0" fontId="9" fillId="0" borderId="2" xfId="1" applyFont="1" applyBorder="1" applyAlignment="1">
      <alignment horizontal="left" vertical="top" wrapText="1" readingOrder="1"/>
    </xf>
    <xf numFmtId="0" fontId="9" fillId="0" borderId="2" xfId="1" applyFont="1" applyBorder="1" applyAlignment="1">
      <alignment horizontal="center" vertical="center" wrapText="1" readingOrder="1"/>
    </xf>
    <xf numFmtId="168" fontId="10" fillId="0" borderId="2" xfId="0" applyNumberFormat="1" applyFont="1" applyFill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 readingOrder="1"/>
    </xf>
    <xf numFmtId="0" fontId="8" fillId="3" borderId="2" xfId="1" applyFont="1" applyFill="1" applyBorder="1" applyAlignment="1">
      <alignment horizontal="left" vertical="top" wrapText="1" readingOrder="1"/>
    </xf>
    <xf numFmtId="0" fontId="8" fillId="3" borderId="2" xfId="1" applyFont="1" applyFill="1" applyBorder="1" applyAlignment="1">
      <alignment horizontal="center" vertical="center" wrapText="1" readingOrder="1"/>
    </xf>
    <xf numFmtId="4" fontId="8" fillId="3" borderId="2" xfId="1" applyNumberFormat="1" applyFont="1" applyFill="1" applyBorder="1" applyAlignment="1">
      <alignment horizontal="center" vertical="center" wrapText="1" readingOrder="1"/>
    </xf>
    <xf numFmtId="0" fontId="7" fillId="4" borderId="2" xfId="1" applyFont="1" applyFill="1" applyBorder="1" applyAlignment="1">
      <alignment horizontal="left" vertical="top" wrapText="1" readingOrder="1"/>
    </xf>
    <xf numFmtId="169" fontId="7" fillId="0" borderId="2" xfId="1" applyNumberFormat="1" applyFont="1" applyBorder="1" applyAlignment="1">
      <alignment horizontal="center" vertical="center" wrapText="1" readingOrder="1"/>
    </xf>
    <xf numFmtId="0" fontId="11" fillId="5" borderId="2" xfId="0" applyFont="1" applyFill="1" applyBorder="1" applyAlignment="1" applyProtection="1">
      <alignment horizontal="left" vertical="top" wrapText="1"/>
      <protection locked="0"/>
    </xf>
    <xf numFmtId="49" fontId="11" fillId="5" borderId="2" xfId="0" applyNumberFormat="1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 applyProtection="1">
      <alignment horizontal="left" vertical="top" wrapText="1"/>
      <protection locked="0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 readingOrder="1"/>
    </xf>
    <xf numFmtId="4" fontId="7" fillId="4" borderId="2" xfId="1" applyNumberFormat="1" applyFont="1" applyFill="1" applyBorder="1" applyAlignment="1">
      <alignment horizontal="center" vertical="center" wrapText="1" readingOrder="1"/>
    </xf>
    <xf numFmtId="0" fontId="12" fillId="0" borderId="2" xfId="1" applyFont="1" applyBorder="1" applyAlignment="1">
      <alignment horizontal="left" vertical="top" wrapText="1" readingOrder="1"/>
    </xf>
    <xf numFmtId="0" fontId="12" fillId="0" borderId="2" xfId="1" applyFont="1" applyBorder="1" applyAlignment="1">
      <alignment horizontal="center" vertical="center" wrapText="1" readingOrder="1"/>
    </xf>
    <xf numFmtId="4" fontId="12" fillId="0" borderId="2" xfId="1" applyNumberFormat="1" applyFont="1" applyBorder="1" applyAlignment="1">
      <alignment horizontal="center" vertical="center" wrapText="1" readingOrder="1"/>
    </xf>
    <xf numFmtId="0" fontId="13" fillId="3" borderId="2" xfId="0" applyFont="1" applyFill="1" applyBorder="1" applyAlignment="1" applyProtection="1">
      <alignment horizontal="left" vertical="top" wrapText="1"/>
      <protection locked="0"/>
    </xf>
    <xf numFmtId="49" fontId="13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170" fontId="6" fillId="0" borderId="0" xfId="0" applyNumberFormat="1" applyFont="1" applyBorder="1"/>
    <xf numFmtId="4" fontId="13" fillId="2" borderId="2" xfId="0" applyNumberFormat="1" applyFont="1" applyFill="1" applyBorder="1" applyAlignment="1">
      <alignment horizontal="center" vertical="center" readingOrder="1"/>
    </xf>
    <xf numFmtId="4" fontId="7" fillId="6" borderId="2" xfId="1" applyNumberFormat="1" applyFont="1" applyFill="1" applyBorder="1" applyAlignment="1">
      <alignment horizontal="center" vertical="center" wrapText="1" readingOrder="1"/>
    </xf>
    <xf numFmtId="4" fontId="13" fillId="6" borderId="2" xfId="0" applyNumberFormat="1" applyFont="1" applyFill="1" applyBorder="1" applyAlignment="1">
      <alignment horizontal="center" vertical="center" readingOrder="1"/>
    </xf>
    <xf numFmtId="4" fontId="12" fillId="6" borderId="2" xfId="1" applyNumberFormat="1" applyFont="1" applyFill="1" applyBorder="1" applyAlignment="1">
      <alignment horizontal="center" vertical="center" wrapText="1" readingOrder="1"/>
    </xf>
    <xf numFmtId="4" fontId="14" fillId="6" borderId="2" xfId="0" applyNumberFormat="1" applyFont="1" applyFill="1" applyBorder="1" applyAlignment="1">
      <alignment horizontal="center" vertical="center" readingOrder="1"/>
    </xf>
    <xf numFmtId="4" fontId="12" fillId="4" borderId="2" xfId="1" applyNumberFormat="1" applyFont="1" applyFill="1" applyBorder="1" applyAlignment="1">
      <alignment horizontal="center" vertical="center" wrapText="1" readingOrder="1"/>
    </xf>
    <xf numFmtId="0" fontId="16" fillId="0" borderId="0" xfId="0" applyFont="1" applyBorder="1"/>
    <xf numFmtId="0" fontId="7" fillId="0" borderId="0" xfId="1" applyFont="1" applyAlignment="1">
      <alignment horizontal="center" vertical="center" wrapText="1" shrinkToFit="1" readingOrder="1"/>
    </xf>
    <xf numFmtId="0" fontId="7" fillId="0" borderId="0" xfId="1" applyFont="1" applyAlignment="1">
      <alignment horizontal="center" vertical="center" wrapText="1" readingOrder="1"/>
    </xf>
    <xf numFmtId="0" fontId="15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2"/>
  <sheetViews>
    <sheetView showGridLines="0" tabSelected="1" view="pageBreakPreview" zoomScale="90" zoomScaleNormal="77" workbookViewId="0">
      <selection activeCell="S7" sqref="S7"/>
    </sheetView>
  </sheetViews>
  <sheetFormatPr defaultColWidth="9.140625" defaultRowHeight="15" x14ac:dyDescent="0.25"/>
  <cols>
    <col min="1" max="1" width="38" style="7" customWidth="1"/>
    <col min="2" max="2" width="29.28515625" style="7" customWidth="1"/>
    <col min="3" max="3" width="20.28515625" style="7" customWidth="1"/>
    <col min="4" max="4" width="17.7109375" style="7" customWidth="1"/>
    <col min="5" max="5" width="14.42578125" style="7" hidden="1" customWidth="1"/>
    <col min="6" max="6" width="14.5703125" style="7" hidden="1" customWidth="1"/>
    <col min="7" max="7" width="15" style="7" hidden="1" customWidth="1"/>
    <col min="8" max="8" width="16.7109375" style="7" hidden="1" customWidth="1"/>
    <col min="9" max="9" width="4" style="7" hidden="1" customWidth="1"/>
    <col min="10" max="10" width="18.42578125" style="7" hidden="1" customWidth="1"/>
    <col min="11" max="11" width="16.5703125" style="7" hidden="1" customWidth="1"/>
    <col min="12" max="12" width="14.42578125" style="7" hidden="1" customWidth="1"/>
    <col min="13" max="13" width="14.140625" style="7" hidden="1" customWidth="1"/>
    <col min="14" max="14" width="13.5703125" style="7" hidden="1" customWidth="1"/>
    <col min="15" max="15" width="16" style="7" hidden="1" customWidth="1"/>
    <col min="16" max="16" width="15.85546875" style="7" hidden="1" customWidth="1"/>
    <col min="17" max="17" width="12.7109375" style="7" hidden="1" customWidth="1"/>
    <col min="18" max="18" width="12.42578125" style="7" hidden="1" customWidth="1"/>
    <col min="19" max="20" width="18.140625" style="7" customWidth="1"/>
    <col min="21" max="21" width="20" style="7" customWidth="1"/>
    <col min="22" max="22" width="10.28515625" style="7" customWidth="1"/>
    <col min="23" max="23" width="14.42578125" style="7" customWidth="1"/>
    <col min="24" max="24" width="19.140625" style="7" customWidth="1"/>
    <col min="25" max="25" width="14.5703125" style="7" customWidth="1"/>
    <col min="26" max="64" width="9.140625" style="7" customWidth="1"/>
  </cols>
  <sheetData>
    <row r="1" spans="1:64" ht="17.4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spans="1:64" ht="14.1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64" ht="18" customHeight="1" x14ac:dyDescent="0.2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64" ht="15.75" customHeight="1" x14ac:dyDescent="0.25">
      <c r="U4" s="57"/>
      <c r="V4" s="57"/>
    </row>
    <row r="5" spans="1:64" ht="69" customHeight="1" x14ac:dyDescent="0.25">
      <c r="A5" s="60" t="s">
        <v>3</v>
      </c>
      <c r="B5" s="60" t="s">
        <v>4</v>
      </c>
      <c r="C5" s="60" t="s">
        <v>5</v>
      </c>
      <c r="D5" s="62" t="s">
        <v>6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62" t="s">
        <v>7</v>
      </c>
      <c r="T5" s="60" t="s">
        <v>8</v>
      </c>
      <c r="U5" s="58" t="s">
        <v>9</v>
      </c>
      <c r="V5" s="59"/>
      <c r="W5" s="64" t="s">
        <v>10</v>
      </c>
      <c r="X5" s="58" t="s">
        <v>11</v>
      </c>
      <c r="Y5" s="59"/>
    </row>
    <row r="6" spans="1:64" ht="59.1" customHeight="1" x14ac:dyDescent="0.25">
      <c r="A6" s="61"/>
      <c r="B6" s="61"/>
      <c r="C6" s="61"/>
      <c r="D6" s="63"/>
      <c r="E6" s="9" t="s">
        <v>12</v>
      </c>
      <c r="F6" s="9" t="s">
        <v>13</v>
      </c>
      <c r="G6" s="9" t="s">
        <v>14</v>
      </c>
      <c r="H6" s="9" t="s">
        <v>15</v>
      </c>
      <c r="I6" s="19" t="s">
        <v>16</v>
      </c>
      <c r="J6" s="19" t="s">
        <v>4</v>
      </c>
      <c r="K6" s="19" t="s">
        <v>17</v>
      </c>
      <c r="L6" s="19" t="s">
        <v>18</v>
      </c>
      <c r="M6" s="19" t="s">
        <v>19</v>
      </c>
      <c r="N6" s="19" t="s">
        <v>20</v>
      </c>
      <c r="O6" s="19" t="s">
        <v>21</v>
      </c>
      <c r="P6" s="19" t="s">
        <v>22</v>
      </c>
      <c r="Q6" s="19" t="s">
        <v>23</v>
      </c>
      <c r="R6" s="19" t="s">
        <v>24</v>
      </c>
      <c r="S6" s="63"/>
      <c r="T6" s="61"/>
      <c r="U6" s="19" t="s">
        <v>25</v>
      </c>
      <c r="V6" s="9" t="s">
        <v>26</v>
      </c>
      <c r="W6" s="65"/>
      <c r="X6" s="19" t="s">
        <v>25</v>
      </c>
      <c r="Y6" s="9" t="s">
        <v>26</v>
      </c>
    </row>
    <row r="7" spans="1:64" ht="15" customHeight="1" x14ac:dyDescent="0.25">
      <c r="A7" s="10">
        <v>1</v>
      </c>
      <c r="B7" s="10">
        <v>2</v>
      </c>
      <c r="C7" s="10">
        <v>3</v>
      </c>
      <c r="D7" s="11">
        <v>4</v>
      </c>
      <c r="E7" s="9"/>
      <c r="F7" s="9"/>
      <c r="G7" s="9"/>
      <c r="H7" s="9"/>
      <c r="I7" s="19"/>
      <c r="J7" s="19"/>
      <c r="K7" s="19"/>
      <c r="L7" s="19"/>
      <c r="M7" s="19"/>
      <c r="N7" s="19"/>
      <c r="O7" s="19"/>
      <c r="P7" s="19"/>
      <c r="Q7" s="19"/>
      <c r="R7" s="19"/>
      <c r="S7" s="11">
        <v>5</v>
      </c>
      <c r="T7" s="10">
        <v>6</v>
      </c>
      <c r="U7" s="19">
        <v>7</v>
      </c>
      <c r="V7" s="9">
        <v>8</v>
      </c>
      <c r="W7" s="9">
        <v>9</v>
      </c>
      <c r="X7" s="19">
        <v>10</v>
      </c>
      <c r="Y7" s="9">
        <v>11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s="1" customFormat="1" ht="20.25" customHeight="1" x14ac:dyDescent="0.2">
      <c r="A8" s="12" t="s">
        <v>27</v>
      </c>
      <c r="B8" s="13" t="s">
        <v>28</v>
      </c>
      <c r="C8" s="14">
        <f>C9+C46</f>
        <v>3224770541.0499992</v>
      </c>
      <c r="D8" s="14">
        <f t="shared" ref="D8:T8" si="0">D9+D46</f>
        <v>5069849762.25</v>
      </c>
      <c r="E8" s="14" t="e">
        <f t="shared" si="0"/>
        <v>#REF!</v>
      </c>
      <c r="F8" s="14" t="e">
        <f t="shared" si="0"/>
        <v>#REF!</v>
      </c>
      <c r="G8" s="14" t="e">
        <f t="shared" si="0"/>
        <v>#REF!</v>
      </c>
      <c r="H8" s="14" t="e">
        <f t="shared" si="0"/>
        <v>#REF!</v>
      </c>
      <c r="I8" s="14" t="e">
        <f t="shared" si="0"/>
        <v>#REF!</v>
      </c>
      <c r="J8" s="14" t="e">
        <f t="shared" si="0"/>
        <v>#REF!</v>
      </c>
      <c r="K8" s="14" t="e">
        <f t="shared" si="0"/>
        <v>#REF!</v>
      </c>
      <c r="L8" s="14" t="e">
        <f t="shared" si="0"/>
        <v>#REF!</v>
      </c>
      <c r="M8" s="14" t="e">
        <f t="shared" si="0"/>
        <v>#REF!</v>
      </c>
      <c r="N8" s="14" t="e">
        <f t="shared" si="0"/>
        <v>#REF!</v>
      </c>
      <c r="O8" s="14" t="e">
        <f t="shared" si="0"/>
        <v>#REF!</v>
      </c>
      <c r="P8" s="14" t="e">
        <f t="shared" si="0"/>
        <v>#REF!</v>
      </c>
      <c r="Q8" s="14" t="e">
        <f t="shared" si="0"/>
        <v>#REF!</v>
      </c>
      <c r="R8" s="14" t="e">
        <f t="shared" si="0"/>
        <v>#REF!</v>
      </c>
      <c r="S8" s="14">
        <f t="shared" si="0"/>
        <v>3993213574.8700004</v>
      </c>
      <c r="T8" s="14">
        <f t="shared" si="0"/>
        <v>3305773414.3399992</v>
      </c>
      <c r="U8" s="14">
        <f t="shared" ref="U8:U31" si="1">T8-S8</f>
        <v>-687440160.53000116</v>
      </c>
      <c r="V8" s="48">
        <f t="shared" ref="V8:V16" si="2">(T8/S8)*100</f>
        <v>82.784788550850791</v>
      </c>
      <c r="W8" s="48">
        <f t="shared" ref="W8:W16" si="3">(T8/D8)*100</f>
        <v>65.204563633319509</v>
      </c>
      <c r="X8" s="14">
        <f t="shared" ref="X8:X31" si="4">T8-C8</f>
        <v>81002873.289999962</v>
      </c>
      <c r="Y8" s="48">
        <f t="shared" ref="Y8:Y20" si="5">(T8/C8)*100</f>
        <v>102.51189572277677</v>
      </c>
    </row>
    <row r="9" spans="1:64" s="2" customFormat="1" ht="36" customHeight="1" x14ac:dyDescent="0.2">
      <c r="A9" s="12" t="s">
        <v>29</v>
      </c>
      <c r="B9" s="13" t="s">
        <v>30</v>
      </c>
      <c r="C9" s="14">
        <f>C10+C27</f>
        <v>649956199.00999999</v>
      </c>
      <c r="D9" s="14">
        <f>D10+D27</f>
        <v>932205130.52999997</v>
      </c>
      <c r="E9" s="14" t="e">
        <f t="shared" ref="E9:T9" si="6">E10+E27</f>
        <v>#REF!</v>
      </c>
      <c r="F9" s="14" t="e">
        <f t="shared" si="6"/>
        <v>#REF!</v>
      </c>
      <c r="G9" s="14" t="e">
        <f t="shared" si="6"/>
        <v>#REF!</v>
      </c>
      <c r="H9" s="14" t="e">
        <f t="shared" si="6"/>
        <v>#REF!</v>
      </c>
      <c r="I9" s="14" t="e">
        <f t="shared" si="6"/>
        <v>#REF!</v>
      </c>
      <c r="J9" s="14" t="e">
        <f t="shared" si="6"/>
        <v>#REF!</v>
      </c>
      <c r="K9" s="14" t="e">
        <f t="shared" si="6"/>
        <v>#REF!</v>
      </c>
      <c r="L9" s="14" t="e">
        <f t="shared" si="6"/>
        <v>#REF!</v>
      </c>
      <c r="M9" s="14" t="e">
        <f t="shared" si="6"/>
        <v>#REF!</v>
      </c>
      <c r="N9" s="14" t="e">
        <f t="shared" si="6"/>
        <v>#REF!</v>
      </c>
      <c r="O9" s="14" t="e">
        <f t="shared" si="6"/>
        <v>#REF!</v>
      </c>
      <c r="P9" s="14" t="e">
        <f t="shared" si="6"/>
        <v>#REF!</v>
      </c>
      <c r="Q9" s="14" t="e">
        <f t="shared" si="6"/>
        <v>#REF!</v>
      </c>
      <c r="R9" s="14" t="e">
        <f t="shared" si="6"/>
        <v>#REF!</v>
      </c>
      <c r="S9" s="14">
        <f t="shared" si="6"/>
        <v>723001173.14999998</v>
      </c>
      <c r="T9" s="14">
        <f t="shared" si="6"/>
        <v>744784207.02999997</v>
      </c>
      <c r="U9" s="14">
        <f t="shared" si="1"/>
        <v>21783033.879999995</v>
      </c>
      <c r="V9" s="48">
        <f t="shared" si="2"/>
        <v>103.01286286785604</v>
      </c>
      <c r="W9" s="48">
        <f t="shared" si="3"/>
        <v>79.894883930380985</v>
      </c>
      <c r="X9" s="14">
        <f t="shared" si="4"/>
        <v>94828008.019999981</v>
      </c>
      <c r="Y9" s="48">
        <f t="shared" si="5"/>
        <v>114.58990746829403</v>
      </c>
    </row>
    <row r="10" spans="1:64" s="3" customFormat="1" ht="15" customHeight="1" x14ac:dyDescent="0.2">
      <c r="A10" s="15" t="s">
        <v>31</v>
      </c>
      <c r="B10" s="16"/>
      <c r="C10" s="17">
        <f>C11+C13+C15+C20+C24</f>
        <v>563449501.03999996</v>
      </c>
      <c r="D10" s="17">
        <f t="shared" ref="D10:T10" si="7">D11+D13+D15+D20+D24</f>
        <v>789285700</v>
      </c>
      <c r="E10" s="17">
        <f t="shared" si="7"/>
        <v>0</v>
      </c>
      <c r="F10" s="17">
        <f t="shared" si="7"/>
        <v>0</v>
      </c>
      <c r="G10" s="17">
        <f t="shared" si="7"/>
        <v>0</v>
      </c>
      <c r="H10" s="17">
        <f t="shared" si="7"/>
        <v>0</v>
      </c>
      <c r="I10" s="17">
        <f t="shared" si="7"/>
        <v>0</v>
      </c>
      <c r="J10" s="17">
        <f t="shared" si="7"/>
        <v>0</v>
      </c>
      <c r="K10" s="17">
        <f t="shared" si="7"/>
        <v>0</v>
      </c>
      <c r="L10" s="17">
        <f t="shared" si="7"/>
        <v>0</v>
      </c>
      <c r="M10" s="17">
        <f t="shared" si="7"/>
        <v>0</v>
      </c>
      <c r="N10" s="17">
        <f t="shared" si="7"/>
        <v>0</v>
      </c>
      <c r="O10" s="17">
        <f t="shared" si="7"/>
        <v>0</v>
      </c>
      <c r="P10" s="17">
        <f t="shared" si="7"/>
        <v>0</v>
      </c>
      <c r="Q10" s="17">
        <f t="shared" si="7"/>
        <v>0</v>
      </c>
      <c r="R10" s="17">
        <f t="shared" si="7"/>
        <v>0</v>
      </c>
      <c r="S10" s="17">
        <f t="shared" si="7"/>
        <v>609026384</v>
      </c>
      <c r="T10" s="17">
        <f t="shared" si="7"/>
        <v>625361759.23000002</v>
      </c>
      <c r="U10" s="14">
        <f t="shared" si="1"/>
        <v>16335375.230000019</v>
      </c>
      <c r="V10" s="48">
        <f t="shared" si="2"/>
        <v>102.68221142123788</v>
      </c>
      <c r="W10" s="48">
        <f t="shared" si="3"/>
        <v>79.231355544639925</v>
      </c>
      <c r="X10" s="14">
        <f t="shared" si="4"/>
        <v>61912258.190000057</v>
      </c>
      <c r="Y10" s="48">
        <f t="shared" si="5"/>
        <v>110.98807578597977</v>
      </c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25.5" customHeight="1" x14ac:dyDescent="0.25">
      <c r="A11" s="18" t="s">
        <v>32</v>
      </c>
      <c r="B11" s="19" t="s">
        <v>33</v>
      </c>
      <c r="C11" s="20">
        <f>C12</f>
        <v>494924975.67000002</v>
      </c>
      <c r="D11" s="20">
        <f t="shared" ref="D11:T11" si="8">D12</f>
        <v>702392100</v>
      </c>
      <c r="E11" s="20">
        <f t="shared" si="8"/>
        <v>0</v>
      </c>
      <c r="F11" s="20">
        <f t="shared" si="8"/>
        <v>0</v>
      </c>
      <c r="G11" s="20">
        <f t="shared" si="8"/>
        <v>0</v>
      </c>
      <c r="H11" s="20">
        <f t="shared" si="8"/>
        <v>0</v>
      </c>
      <c r="I11" s="20">
        <f t="shared" si="8"/>
        <v>0</v>
      </c>
      <c r="J11" s="20">
        <f t="shared" si="8"/>
        <v>0</v>
      </c>
      <c r="K11" s="20">
        <f t="shared" si="8"/>
        <v>0</v>
      </c>
      <c r="L11" s="20">
        <f t="shared" si="8"/>
        <v>0</v>
      </c>
      <c r="M11" s="20">
        <f t="shared" si="8"/>
        <v>0</v>
      </c>
      <c r="N11" s="20">
        <f t="shared" si="8"/>
        <v>0</v>
      </c>
      <c r="O11" s="20">
        <f t="shared" si="8"/>
        <v>0</v>
      </c>
      <c r="P11" s="20">
        <f t="shared" si="8"/>
        <v>0</v>
      </c>
      <c r="Q11" s="20">
        <f t="shared" si="8"/>
        <v>0</v>
      </c>
      <c r="R11" s="20">
        <f t="shared" si="8"/>
        <v>0</v>
      </c>
      <c r="S11" s="20">
        <f t="shared" si="8"/>
        <v>537735032</v>
      </c>
      <c r="T11" s="20">
        <f t="shared" si="8"/>
        <v>563825340.48000002</v>
      </c>
      <c r="U11" s="49">
        <f t="shared" si="1"/>
        <v>26090308.480000019</v>
      </c>
      <c r="V11" s="50">
        <f t="shared" si="2"/>
        <v>104.85188930000753</v>
      </c>
      <c r="W11" s="50">
        <f t="shared" si="3"/>
        <v>80.27216429114165</v>
      </c>
      <c r="X11" s="49">
        <f t="shared" si="4"/>
        <v>68900364.810000002</v>
      </c>
      <c r="Y11" s="50">
        <f t="shared" si="5"/>
        <v>113.92137560177214</v>
      </c>
    </row>
    <row r="12" spans="1:64" s="4" customFormat="1" ht="25.5" customHeight="1" x14ac:dyDescent="0.25">
      <c r="A12" s="21" t="s">
        <v>34</v>
      </c>
      <c r="B12" s="22" t="s">
        <v>35</v>
      </c>
      <c r="C12" s="23">
        <v>494924975.67000002</v>
      </c>
      <c r="D12" s="24">
        <v>702392100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3">
        <v>537735032</v>
      </c>
      <c r="T12" s="24">
        <v>563825340.48000002</v>
      </c>
      <c r="U12" s="51">
        <f t="shared" si="1"/>
        <v>26090308.480000019</v>
      </c>
      <c r="V12" s="52">
        <f t="shared" si="2"/>
        <v>104.85188930000753</v>
      </c>
      <c r="W12" s="52">
        <f t="shared" si="3"/>
        <v>80.27216429114165</v>
      </c>
      <c r="X12" s="51">
        <f t="shared" si="4"/>
        <v>68900364.810000002</v>
      </c>
      <c r="Y12" s="52">
        <f t="shared" si="5"/>
        <v>113.92137560177214</v>
      </c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</row>
    <row r="13" spans="1:64" s="5" customFormat="1" ht="63" customHeight="1" x14ac:dyDescent="0.25">
      <c r="A13" s="18" t="s">
        <v>36</v>
      </c>
      <c r="B13" s="19" t="s">
        <v>37</v>
      </c>
      <c r="C13" s="20">
        <f>C14</f>
        <v>8483045.7400000002</v>
      </c>
      <c r="D13" s="20">
        <f t="shared" ref="D13:T13" si="9">D14</f>
        <v>9713600</v>
      </c>
      <c r="E13" s="20">
        <f t="shared" si="9"/>
        <v>0</v>
      </c>
      <c r="F13" s="20">
        <f t="shared" si="9"/>
        <v>0</v>
      </c>
      <c r="G13" s="20">
        <f t="shared" si="9"/>
        <v>0</v>
      </c>
      <c r="H13" s="20">
        <f t="shared" si="9"/>
        <v>0</v>
      </c>
      <c r="I13" s="20">
        <f t="shared" si="9"/>
        <v>0</v>
      </c>
      <c r="J13" s="20">
        <f t="shared" si="9"/>
        <v>0</v>
      </c>
      <c r="K13" s="20">
        <f t="shared" si="9"/>
        <v>0</v>
      </c>
      <c r="L13" s="20">
        <f t="shared" si="9"/>
        <v>0</v>
      </c>
      <c r="M13" s="20">
        <f t="shared" si="9"/>
        <v>0</v>
      </c>
      <c r="N13" s="20">
        <f t="shared" si="9"/>
        <v>0</v>
      </c>
      <c r="O13" s="20">
        <f t="shared" si="9"/>
        <v>0</v>
      </c>
      <c r="P13" s="20">
        <f t="shared" si="9"/>
        <v>0</v>
      </c>
      <c r="Q13" s="20">
        <f t="shared" si="9"/>
        <v>0</v>
      </c>
      <c r="R13" s="20">
        <f t="shared" si="9"/>
        <v>0</v>
      </c>
      <c r="S13" s="20">
        <f t="shared" si="9"/>
        <v>7285194</v>
      </c>
      <c r="T13" s="20">
        <f t="shared" si="9"/>
        <v>8721356.8499999996</v>
      </c>
      <c r="U13" s="49">
        <f t="shared" si="1"/>
        <v>1436162.8499999996</v>
      </c>
      <c r="V13" s="50">
        <f t="shared" si="2"/>
        <v>119.71344688967788</v>
      </c>
      <c r="W13" s="50">
        <f t="shared" si="3"/>
        <v>89.78501122138033</v>
      </c>
      <c r="X13" s="49">
        <f t="shared" si="4"/>
        <v>238311.1099999994</v>
      </c>
      <c r="Y13" s="50">
        <f t="shared" si="5"/>
        <v>102.80926352755937</v>
      </c>
    </row>
    <row r="14" spans="1:64" ht="49.5" customHeight="1" x14ac:dyDescent="0.25">
      <c r="A14" s="21" t="s">
        <v>38</v>
      </c>
      <c r="B14" s="22" t="s">
        <v>39</v>
      </c>
      <c r="C14" s="24">
        <v>8483045.7400000002</v>
      </c>
      <c r="D14" s="24">
        <v>9713600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3">
        <v>7285194</v>
      </c>
      <c r="T14" s="24">
        <v>8721356.8499999996</v>
      </c>
      <c r="U14" s="51">
        <f t="shared" si="1"/>
        <v>1436162.8499999996</v>
      </c>
      <c r="V14" s="52">
        <f t="shared" si="2"/>
        <v>119.71344688967788</v>
      </c>
      <c r="W14" s="52">
        <f t="shared" si="3"/>
        <v>89.78501122138033</v>
      </c>
      <c r="X14" s="51">
        <f t="shared" si="4"/>
        <v>238311.1099999994</v>
      </c>
      <c r="Y14" s="52">
        <f t="shared" si="5"/>
        <v>102.80926352755937</v>
      </c>
      <c r="Z14" s="54"/>
      <c r="AA14" s="54"/>
    </row>
    <row r="15" spans="1:64" ht="20.25" customHeight="1" x14ac:dyDescent="0.25">
      <c r="A15" s="18" t="s">
        <v>40</v>
      </c>
      <c r="B15" s="19" t="s">
        <v>41</v>
      </c>
      <c r="C15" s="20">
        <f>C16+C17+C19+C18</f>
        <v>53380618.859999999</v>
      </c>
      <c r="D15" s="20">
        <f t="shared" ref="D15:T15" si="10">D16+D17+D19+D18</f>
        <v>67200000</v>
      </c>
      <c r="E15" s="20">
        <f t="shared" si="10"/>
        <v>0</v>
      </c>
      <c r="F15" s="20">
        <f t="shared" si="10"/>
        <v>0</v>
      </c>
      <c r="G15" s="20">
        <f t="shared" si="10"/>
        <v>0</v>
      </c>
      <c r="H15" s="20">
        <f t="shared" si="10"/>
        <v>0</v>
      </c>
      <c r="I15" s="20">
        <f t="shared" si="10"/>
        <v>0</v>
      </c>
      <c r="J15" s="20">
        <f t="shared" si="10"/>
        <v>0</v>
      </c>
      <c r="K15" s="20">
        <f t="shared" si="10"/>
        <v>0</v>
      </c>
      <c r="L15" s="20">
        <f t="shared" si="10"/>
        <v>0</v>
      </c>
      <c r="M15" s="20">
        <f t="shared" si="10"/>
        <v>0</v>
      </c>
      <c r="N15" s="20">
        <f t="shared" si="10"/>
        <v>0</v>
      </c>
      <c r="O15" s="20">
        <f t="shared" si="10"/>
        <v>0</v>
      </c>
      <c r="P15" s="20">
        <f t="shared" si="10"/>
        <v>0</v>
      </c>
      <c r="Q15" s="20">
        <f t="shared" si="10"/>
        <v>0</v>
      </c>
      <c r="R15" s="20">
        <f t="shared" si="10"/>
        <v>0</v>
      </c>
      <c r="S15" s="20">
        <f t="shared" si="10"/>
        <v>58778705</v>
      </c>
      <c r="T15" s="20">
        <f t="shared" si="10"/>
        <v>46373591.090000004</v>
      </c>
      <c r="U15" s="49">
        <f t="shared" si="1"/>
        <v>-12405113.909999996</v>
      </c>
      <c r="V15" s="50">
        <f t="shared" si="2"/>
        <v>78.895224197266685</v>
      </c>
      <c r="W15" s="50">
        <f t="shared" si="3"/>
        <v>69.008320074404779</v>
      </c>
      <c r="X15" s="49">
        <f t="shared" si="4"/>
        <v>-7007027.7699999958</v>
      </c>
      <c r="Y15" s="50">
        <f t="shared" si="5"/>
        <v>86.873460968339174</v>
      </c>
    </row>
    <row r="16" spans="1:64" ht="48" customHeight="1" x14ac:dyDescent="0.25">
      <c r="A16" s="21" t="s">
        <v>42</v>
      </c>
      <c r="B16" s="22" t="s">
        <v>43</v>
      </c>
      <c r="C16" s="24">
        <v>49619275.280000001</v>
      </c>
      <c r="D16" s="24">
        <v>62800000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3">
        <v>55941048</v>
      </c>
      <c r="T16" s="24">
        <v>43941521.189999998</v>
      </c>
      <c r="U16" s="51">
        <f t="shared" si="1"/>
        <v>-11999526.810000002</v>
      </c>
      <c r="V16" s="52">
        <f t="shared" si="2"/>
        <v>78.549692508442092</v>
      </c>
      <c r="W16" s="52">
        <f t="shared" si="3"/>
        <v>69.970575143312104</v>
      </c>
      <c r="X16" s="51">
        <f t="shared" si="4"/>
        <v>-5677754.0900000036</v>
      </c>
      <c r="Y16" s="52">
        <f t="shared" si="5"/>
        <v>88.55736191639113</v>
      </c>
    </row>
    <row r="17" spans="1:25" ht="36" customHeight="1" x14ac:dyDescent="0.25">
      <c r="A17" s="21" t="s">
        <v>44</v>
      </c>
      <c r="B17" s="22" t="s">
        <v>45</v>
      </c>
      <c r="C17" s="24">
        <v>339810.17</v>
      </c>
      <c r="D17" s="24">
        <v>200000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3">
        <v>200000</v>
      </c>
      <c r="T17" s="24">
        <v>202332.09</v>
      </c>
      <c r="U17" s="51">
        <f t="shared" si="1"/>
        <v>2332.0899999999965</v>
      </c>
      <c r="V17" s="52">
        <v>0</v>
      </c>
      <c r="W17" s="52">
        <v>0</v>
      </c>
      <c r="X17" s="51">
        <f t="shared" si="4"/>
        <v>-137478.07999999999</v>
      </c>
      <c r="Y17" s="52">
        <f t="shared" si="5"/>
        <v>59.542682315835336</v>
      </c>
    </row>
    <row r="18" spans="1:25" ht="20.100000000000001" customHeight="1" x14ac:dyDescent="0.25">
      <c r="A18" s="21" t="s">
        <v>46</v>
      </c>
      <c r="B18" s="22" t="s">
        <v>47</v>
      </c>
      <c r="C18" s="24">
        <v>2596</v>
      </c>
      <c r="D18" s="24">
        <v>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3">
        <v>0</v>
      </c>
      <c r="T18" s="24">
        <v>-30</v>
      </c>
      <c r="U18" s="51">
        <f t="shared" si="1"/>
        <v>-30</v>
      </c>
      <c r="V18" s="52">
        <v>0</v>
      </c>
      <c r="W18" s="52">
        <v>0</v>
      </c>
      <c r="X18" s="51">
        <f t="shared" si="4"/>
        <v>-2626</v>
      </c>
      <c r="Y18" s="52">
        <f t="shared" si="5"/>
        <v>-1.1556240369799691</v>
      </c>
    </row>
    <row r="19" spans="1:25" ht="48" customHeight="1" x14ac:dyDescent="0.25">
      <c r="A19" s="21" t="s">
        <v>48</v>
      </c>
      <c r="B19" s="22" t="s">
        <v>49</v>
      </c>
      <c r="C19" s="24">
        <v>3418937.41</v>
      </c>
      <c r="D19" s="24">
        <v>4200000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3">
        <v>2637657</v>
      </c>
      <c r="T19" s="24">
        <v>2229767.81</v>
      </c>
      <c r="U19" s="51">
        <f t="shared" si="1"/>
        <v>-407889.18999999994</v>
      </c>
      <c r="V19" s="52">
        <f>(T19/S19)*100</f>
        <v>84.535927529621929</v>
      </c>
      <c r="W19" s="52">
        <f>(T19/D19)*100</f>
        <v>53.089709761904771</v>
      </c>
      <c r="X19" s="51">
        <f t="shared" si="4"/>
        <v>-1189169.6000000001</v>
      </c>
      <c r="Y19" s="52">
        <f t="shared" si="5"/>
        <v>65.21815238495401</v>
      </c>
    </row>
    <row r="20" spans="1:25" ht="26.25" customHeight="1" x14ac:dyDescent="0.25">
      <c r="A20" s="18" t="s">
        <v>50</v>
      </c>
      <c r="B20" s="19" t="s">
        <v>51</v>
      </c>
      <c r="C20" s="20">
        <f>C21+C22+C23</f>
        <v>2672165.09</v>
      </c>
      <c r="D20" s="20">
        <f t="shared" ref="D20:T20" si="11">D21+D22+D23</f>
        <v>6400000</v>
      </c>
      <c r="E20" s="20">
        <f t="shared" si="11"/>
        <v>0</v>
      </c>
      <c r="F20" s="20">
        <f t="shared" si="11"/>
        <v>0</v>
      </c>
      <c r="G20" s="20">
        <f t="shared" si="11"/>
        <v>0</v>
      </c>
      <c r="H20" s="20">
        <f t="shared" si="11"/>
        <v>0</v>
      </c>
      <c r="I20" s="20">
        <f t="shared" si="11"/>
        <v>0</v>
      </c>
      <c r="J20" s="20">
        <f t="shared" si="11"/>
        <v>0</v>
      </c>
      <c r="K20" s="20">
        <f t="shared" si="11"/>
        <v>0</v>
      </c>
      <c r="L20" s="20">
        <f t="shared" si="11"/>
        <v>0</v>
      </c>
      <c r="M20" s="20">
        <f t="shared" si="11"/>
        <v>0</v>
      </c>
      <c r="N20" s="20">
        <f t="shared" si="11"/>
        <v>0</v>
      </c>
      <c r="O20" s="20">
        <f t="shared" si="11"/>
        <v>0</v>
      </c>
      <c r="P20" s="20">
        <f t="shared" si="11"/>
        <v>0</v>
      </c>
      <c r="Q20" s="20">
        <f t="shared" si="11"/>
        <v>0</v>
      </c>
      <c r="R20" s="20">
        <f t="shared" si="11"/>
        <v>0</v>
      </c>
      <c r="S20" s="20">
        <f t="shared" si="11"/>
        <v>2635817</v>
      </c>
      <c r="T20" s="20">
        <f t="shared" si="11"/>
        <v>2751763.5</v>
      </c>
      <c r="U20" s="49">
        <f t="shared" si="1"/>
        <v>115946.5</v>
      </c>
      <c r="V20" s="50">
        <f>(T20/S20)*100</f>
        <v>104.39888277524578</v>
      </c>
      <c r="W20" s="50">
        <f>(T20/D20)*100</f>
        <v>42.9963046875</v>
      </c>
      <c r="X20" s="49">
        <f t="shared" si="4"/>
        <v>79598.410000000149</v>
      </c>
      <c r="Y20" s="50">
        <f t="shared" si="5"/>
        <v>102.97879836458759</v>
      </c>
    </row>
    <row r="21" spans="1:25" ht="18.75" customHeight="1" x14ac:dyDescent="0.25">
      <c r="A21" s="21" t="s">
        <v>52</v>
      </c>
      <c r="B21" s="22" t="s">
        <v>53</v>
      </c>
      <c r="C21" s="24">
        <v>8984.76</v>
      </c>
      <c r="D21" s="24">
        <v>0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3">
        <v>0</v>
      </c>
      <c r="T21" s="24">
        <v>3118.78</v>
      </c>
      <c r="U21" s="51">
        <f t="shared" si="1"/>
        <v>3118.78</v>
      </c>
      <c r="V21" s="52">
        <v>0</v>
      </c>
      <c r="W21" s="52">
        <v>0</v>
      </c>
      <c r="X21" s="51">
        <f t="shared" si="4"/>
        <v>-5865.98</v>
      </c>
      <c r="Y21" s="52">
        <v>0</v>
      </c>
    </row>
    <row r="22" spans="1:25" ht="18.75" customHeight="1" x14ac:dyDescent="0.25">
      <c r="A22" s="21" t="s">
        <v>54</v>
      </c>
      <c r="B22" s="22" t="s">
        <v>55</v>
      </c>
      <c r="C22" s="24">
        <v>2663180.33</v>
      </c>
      <c r="D22" s="24">
        <v>6400000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3">
        <v>2635817</v>
      </c>
      <c r="T22" s="24">
        <v>2767406.22</v>
      </c>
      <c r="U22" s="51">
        <f t="shared" si="1"/>
        <v>131589.2200000002</v>
      </c>
      <c r="V22" s="52">
        <f>(T22/S22)*100</f>
        <v>104.99235037940799</v>
      </c>
      <c r="W22" s="52">
        <f>(T22/D22)*100</f>
        <v>43.240722187500005</v>
      </c>
      <c r="X22" s="51">
        <f t="shared" si="4"/>
        <v>104225.89000000013</v>
      </c>
      <c r="Y22" s="52">
        <f>(T22/C22)*100</f>
        <v>103.91358740622721</v>
      </c>
    </row>
    <row r="23" spans="1:25" ht="18.75" customHeight="1" x14ac:dyDescent="0.25">
      <c r="A23" s="21" t="s">
        <v>56</v>
      </c>
      <c r="B23" s="22" t="s">
        <v>57</v>
      </c>
      <c r="C23" s="24">
        <v>0</v>
      </c>
      <c r="D23" s="24">
        <v>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3">
        <v>0</v>
      </c>
      <c r="T23" s="24">
        <v>-18761.5</v>
      </c>
      <c r="U23" s="51">
        <f t="shared" si="1"/>
        <v>-18761.5</v>
      </c>
      <c r="V23" s="52">
        <v>0</v>
      </c>
      <c r="W23" s="52">
        <v>0</v>
      </c>
      <c r="X23" s="51">
        <f t="shared" si="4"/>
        <v>-18761.5</v>
      </c>
      <c r="Y23" s="52">
        <v>0</v>
      </c>
    </row>
    <row r="24" spans="1:25" ht="22.5" customHeight="1" x14ac:dyDescent="0.25">
      <c r="A24" s="18" t="s">
        <v>58</v>
      </c>
      <c r="B24" s="19" t="s">
        <v>59</v>
      </c>
      <c r="C24" s="20">
        <f>C25+C26</f>
        <v>3988695.68</v>
      </c>
      <c r="D24" s="20">
        <f t="shared" ref="D24:T24" si="12">D25+D26</f>
        <v>3580000</v>
      </c>
      <c r="E24" s="20">
        <f t="shared" si="12"/>
        <v>0</v>
      </c>
      <c r="F24" s="20">
        <f t="shared" si="12"/>
        <v>0</v>
      </c>
      <c r="G24" s="20">
        <f t="shared" si="12"/>
        <v>0</v>
      </c>
      <c r="H24" s="20">
        <f t="shared" si="12"/>
        <v>0</v>
      </c>
      <c r="I24" s="20">
        <f t="shared" si="12"/>
        <v>0</v>
      </c>
      <c r="J24" s="20">
        <f t="shared" si="12"/>
        <v>0</v>
      </c>
      <c r="K24" s="20">
        <f t="shared" si="12"/>
        <v>0</v>
      </c>
      <c r="L24" s="20">
        <f t="shared" si="12"/>
        <v>0</v>
      </c>
      <c r="M24" s="20">
        <f t="shared" si="12"/>
        <v>0</v>
      </c>
      <c r="N24" s="20">
        <f t="shared" si="12"/>
        <v>0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2591636</v>
      </c>
      <c r="T24" s="20">
        <f t="shared" si="12"/>
        <v>3689707.31</v>
      </c>
      <c r="U24" s="49">
        <f t="shared" si="1"/>
        <v>1098071.31</v>
      </c>
      <c r="V24" s="50">
        <f t="shared" ref="V24:V31" si="13">(T24/S24)*100</f>
        <v>142.36981235019115</v>
      </c>
      <c r="W24" s="50">
        <f t="shared" ref="W24:W31" si="14">(T24/D24)*100</f>
        <v>103.06444999999999</v>
      </c>
      <c r="X24" s="49">
        <f t="shared" si="4"/>
        <v>-298988.37000000011</v>
      </c>
      <c r="Y24" s="50">
        <f t="shared" ref="Y24:Y31" si="15">(T24/C24)*100</f>
        <v>92.504106756021059</v>
      </c>
    </row>
    <row r="25" spans="1:25" ht="48" customHeight="1" x14ac:dyDescent="0.25">
      <c r="A25" s="21" t="s">
        <v>60</v>
      </c>
      <c r="B25" s="22" t="s">
        <v>61</v>
      </c>
      <c r="C25" s="24">
        <v>3932695.68</v>
      </c>
      <c r="D25" s="24">
        <v>3580000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3">
        <v>2591636</v>
      </c>
      <c r="T25" s="24">
        <v>3689707.31</v>
      </c>
      <c r="U25" s="51">
        <f t="shared" si="1"/>
        <v>1098071.31</v>
      </c>
      <c r="V25" s="52">
        <f t="shared" si="13"/>
        <v>142.36981235019115</v>
      </c>
      <c r="W25" s="52">
        <f t="shared" si="14"/>
        <v>103.06444999999999</v>
      </c>
      <c r="X25" s="51">
        <f t="shared" si="4"/>
        <v>-242988.37000000011</v>
      </c>
      <c r="Y25" s="52">
        <f t="shared" si="15"/>
        <v>93.821327919275959</v>
      </c>
    </row>
    <row r="26" spans="1:25" ht="63" customHeight="1" x14ac:dyDescent="0.25">
      <c r="A26" s="21" t="s">
        <v>62</v>
      </c>
      <c r="B26" s="22" t="s">
        <v>63</v>
      </c>
      <c r="C26" s="24">
        <v>56000</v>
      </c>
      <c r="D26" s="24">
        <v>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33">
        <v>0</v>
      </c>
      <c r="T26" s="24">
        <v>0</v>
      </c>
      <c r="U26" s="51">
        <f t="shared" si="1"/>
        <v>0</v>
      </c>
      <c r="V26" s="52" t="e">
        <f t="shared" si="13"/>
        <v>#DIV/0!</v>
      </c>
      <c r="W26" s="52" t="e">
        <f t="shared" si="14"/>
        <v>#DIV/0!</v>
      </c>
      <c r="X26" s="51">
        <f t="shared" si="4"/>
        <v>-56000</v>
      </c>
      <c r="Y26" s="52">
        <f t="shared" si="15"/>
        <v>0</v>
      </c>
    </row>
    <row r="27" spans="1:25" ht="21" customHeight="1" x14ac:dyDescent="0.25">
      <c r="A27" s="25" t="s">
        <v>64</v>
      </c>
      <c r="B27" s="26"/>
      <c r="C27" s="27">
        <f>C28+C35+C37+C40+C45</f>
        <v>86506697.969999999</v>
      </c>
      <c r="D27" s="27">
        <f t="shared" ref="D27:T27" si="16">D28+D35+D37+D40+D45</f>
        <v>142919430.53</v>
      </c>
      <c r="E27" s="27" t="e">
        <f t="shared" si="16"/>
        <v>#REF!</v>
      </c>
      <c r="F27" s="27" t="e">
        <f t="shared" si="16"/>
        <v>#REF!</v>
      </c>
      <c r="G27" s="27" t="e">
        <f t="shared" si="16"/>
        <v>#REF!</v>
      </c>
      <c r="H27" s="27" t="e">
        <f t="shared" si="16"/>
        <v>#REF!</v>
      </c>
      <c r="I27" s="27" t="e">
        <f t="shared" si="16"/>
        <v>#REF!</v>
      </c>
      <c r="J27" s="27" t="e">
        <f t="shared" si="16"/>
        <v>#REF!</v>
      </c>
      <c r="K27" s="27" t="e">
        <f t="shared" si="16"/>
        <v>#REF!</v>
      </c>
      <c r="L27" s="27" t="e">
        <f t="shared" si="16"/>
        <v>#REF!</v>
      </c>
      <c r="M27" s="27" t="e">
        <f t="shared" si="16"/>
        <v>#REF!</v>
      </c>
      <c r="N27" s="27" t="e">
        <f t="shared" si="16"/>
        <v>#REF!</v>
      </c>
      <c r="O27" s="27" t="e">
        <f t="shared" si="16"/>
        <v>#REF!</v>
      </c>
      <c r="P27" s="27" t="e">
        <f t="shared" si="16"/>
        <v>#REF!</v>
      </c>
      <c r="Q27" s="27" t="e">
        <f t="shared" si="16"/>
        <v>#REF!</v>
      </c>
      <c r="R27" s="27" t="e">
        <f t="shared" si="16"/>
        <v>#REF!</v>
      </c>
      <c r="S27" s="27">
        <f t="shared" si="16"/>
        <v>113974789.15000001</v>
      </c>
      <c r="T27" s="27">
        <f t="shared" si="16"/>
        <v>119422447.8</v>
      </c>
      <c r="U27" s="14">
        <f t="shared" si="1"/>
        <v>5447658.6499999911</v>
      </c>
      <c r="V27" s="48">
        <f t="shared" si="13"/>
        <v>104.77970495986655</v>
      </c>
      <c r="W27" s="48">
        <f t="shared" si="14"/>
        <v>83.55928046811816</v>
      </c>
      <c r="X27" s="14">
        <f t="shared" si="4"/>
        <v>32915749.829999998</v>
      </c>
      <c r="Y27" s="48">
        <f t="shared" si="15"/>
        <v>138.04994364877385</v>
      </c>
    </row>
    <row r="28" spans="1:25" ht="46.5" customHeight="1" x14ac:dyDescent="0.25">
      <c r="A28" s="28" t="s">
        <v>65</v>
      </c>
      <c r="B28" s="19" t="s">
        <v>66</v>
      </c>
      <c r="C28" s="29">
        <f>C29+C30+C31+C32+C33+C34</f>
        <v>18989939.220000003</v>
      </c>
      <c r="D28" s="20">
        <f t="shared" ref="D28:T28" si="17">D29+D30+D32+D33+D34</f>
        <v>45775733.599999994</v>
      </c>
      <c r="E28" s="20">
        <f t="shared" si="17"/>
        <v>0</v>
      </c>
      <c r="F28" s="20">
        <f t="shared" si="17"/>
        <v>0</v>
      </c>
      <c r="G28" s="20">
        <f t="shared" si="17"/>
        <v>0</v>
      </c>
      <c r="H28" s="20">
        <f t="shared" si="17"/>
        <v>0</v>
      </c>
      <c r="I28" s="20">
        <f t="shared" si="17"/>
        <v>0</v>
      </c>
      <c r="J28" s="20">
        <f t="shared" si="17"/>
        <v>0</v>
      </c>
      <c r="K28" s="20">
        <f t="shared" si="17"/>
        <v>0</v>
      </c>
      <c r="L28" s="20">
        <f t="shared" si="17"/>
        <v>0</v>
      </c>
      <c r="M28" s="20">
        <f t="shared" si="17"/>
        <v>0</v>
      </c>
      <c r="N28" s="20">
        <f t="shared" si="17"/>
        <v>0</v>
      </c>
      <c r="O28" s="20">
        <f t="shared" si="17"/>
        <v>0</v>
      </c>
      <c r="P28" s="20">
        <f t="shared" si="17"/>
        <v>0</v>
      </c>
      <c r="Q28" s="20">
        <f t="shared" si="17"/>
        <v>0</v>
      </c>
      <c r="R28" s="20">
        <f t="shared" si="17"/>
        <v>0</v>
      </c>
      <c r="S28" s="20">
        <f t="shared" si="17"/>
        <v>34376246.600000001</v>
      </c>
      <c r="T28" s="20">
        <f t="shared" si="17"/>
        <v>37109228.550000004</v>
      </c>
      <c r="U28" s="49">
        <f t="shared" si="1"/>
        <v>2732981.950000003</v>
      </c>
      <c r="V28" s="50">
        <f t="shared" si="13"/>
        <v>107.95020463345175</v>
      </c>
      <c r="W28" s="50">
        <f t="shared" si="14"/>
        <v>81.067468790931642</v>
      </c>
      <c r="X28" s="49">
        <f t="shared" si="4"/>
        <v>18119289.330000002</v>
      </c>
      <c r="Y28" s="50">
        <f t="shared" si="15"/>
        <v>195.41520444108087</v>
      </c>
    </row>
    <row r="29" spans="1:25" ht="48.75" customHeight="1" x14ac:dyDescent="0.25">
      <c r="A29" s="30" t="s">
        <v>67</v>
      </c>
      <c r="B29" s="31" t="s">
        <v>68</v>
      </c>
      <c r="C29" s="32">
        <v>201328.77</v>
      </c>
      <c r="D29" s="33">
        <v>274000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>
        <v>205497</v>
      </c>
      <c r="T29" s="33">
        <v>143291.67000000001</v>
      </c>
      <c r="U29" s="51">
        <f t="shared" si="1"/>
        <v>-62205.329999999987</v>
      </c>
      <c r="V29" s="52">
        <f t="shared" si="13"/>
        <v>69.729324515686358</v>
      </c>
      <c r="W29" s="52">
        <f t="shared" si="14"/>
        <v>52.29622992700731</v>
      </c>
      <c r="X29" s="51">
        <f t="shared" si="4"/>
        <v>-58037.099999999977</v>
      </c>
      <c r="Y29" s="52">
        <f t="shared" si="15"/>
        <v>71.17297244700795</v>
      </c>
    </row>
    <row r="30" spans="1:25" ht="174" customHeight="1" x14ac:dyDescent="0.25">
      <c r="A30" s="21" t="s">
        <v>69</v>
      </c>
      <c r="B30" s="22" t="s">
        <v>70</v>
      </c>
      <c r="C30" s="24">
        <v>14798447.640000001</v>
      </c>
      <c r="D30" s="24">
        <v>42395025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33">
        <v>31340041</v>
      </c>
      <c r="T30" s="24">
        <v>33689294.530000001</v>
      </c>
      <c r="U30" s="51">
        <f t="shared" si="1"/>
        <v>2349253.5300000012</v>
      </c>
      <c r="V30" s="52">
        <f t="shared" si="13"/>
        <v>107.49601294395244</v>
      </c>
      <c r="W30" s="52">
        <f t="shared" si="14"/>
        <v>79.465207368081508</v>
      </c>
      <c r="X30" s="51">
        <f t="shared" si="4"/>
        <v>18890846.890000001</v>
      </c>
      <c r="Y30" s="52">
        <f t="shared" si="15"/>
        <v>227.65424691532036</v>
      </c>
    </row>
    <row r="31" spans="1:25" ht="78.75" x14ac:dyDescent="0.25">
      <c r="A31" s="21" t="s">
        <v>71</v>
      </c>
      <c r="B31" s="22" t="s">
        <v>72</v>
      </c>
      <c r="C31" s="24">
        <v>41.36</v>
      </c>
      <c r="D31" s="24">
        <v>0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33">
        <v>0</v>
      </c>
      <c r="T31" s="24">
        <v>0</v>
      </c>
      <c r="U31" s="51">
        <f t="shared" si="1"/>
        <v>0</v>
      </c>
      <c r="V31" s="52" t="e">
        <f t="shared" si="13"/>
        <v>#DIV/0!</v>
      </c>
      <c r="W31" s="52" t="e">
        <f t="shared" si="14"/>
        <v>#DIV/0!</v>
      </c>
      <c r="X31" s="51">
        <f t="shared" si="4"/>
        <v>-41.36</v>
      </c>
      <c r="Y31" s="52">
        <f t="shared" si="15"/>
        <v>0</v>
      </c>
    </row>
    <row r="32" spans="1:25" ht="127.5" customHeight="1" x14ac:dyDescent="0.25">
      <c r="A32" s="34" t="s">
        <v>73</v>
      </c>
      <c r="B32" s="35" t="s">
        <v>74</v>
      </c>
      <c r="C32" s="24">
        <v>21280.400000000001</v>
      </c>
      <c r="D32" s="33">
        <v>6707.8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>
        <v>6707.8</v>
      </c>
      <c r="T32" s="33">
        <v>6707.79</v>
      </c>
      <c r="U32" s="51">
        <f t="shared" ref="U32:U57" si="18">T32-S32</f>
        <v>-1.0000000000218279E-2</v>
      </c>
      <c r="V32" s="52">
        <f t="shared" ref="V32:V57" si="19">(T32/S32)*100</f>
        <v>99.999850919824667</v>
      </c>
      <c r="W32" s="52">
        <f t="shared" ref="W32:W57" si="20">(T32/D32)*100</f>
        <v>99.999850919824667</v>
      </c>
      <c r="X32" s="51">
        <f t="shared" ref="X32:X57" si="21">T32-C32</f>
        <v>-14572.61</v>
      </c>
      <c r="Y32" s="52">
        <v>0</v>
      </c>
    </row>
    <row r="33" spans="1:64" ht="51" customHeight="1" x14ac:dyDescent="0.25">
      <c r="A33" s="21" t="s">
        <v>75</v>
      </c>
      <c r="B33" s="22" t="s">
        <v>76</v>
      </c>
      <c r="C33" s="24">
        <v>2909008.75</v>
      </c>
      <c r="D33" s="24">
        <v>1440000.8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33">
        <v>1440000.8</v>
      </c>
      <c r="T33" s="24">
        <v>1431924.79</v>
      </c>
      <c r="U33" s="51">
        <f t="shared" si="18"/>
        <v>-8076.0100000000093</v>
      </c>
      <c r="V33" s="52">
        <f t="shared" si="19"/>
        <v>99.43916628379651</v>
      </c>
      <c r="W33" s="52">
        <f t="shared" si="20"/>
        <v>99.43916628379651</v>
      </c>
      <c r="X33" s="51">
        <f t="shared" si="21"/>
        <v>-1477083.96</v>
      </c>
      <c r="Y33" s="52">
        <f t="shared" ref="Y33:Y57" si="22">(T33/C33)*100</f>
        <v>49.223804844175874</v>
      </c>
    </row>
    <row r="34" spans="1:64" ht="146.1" customHeight="1" x14ac:dyDescent="0.25">
      <c r="A34" s="21" t="s">
        <v>77</v>
      </c>
      <c r="B34" s="22" t="s">
        <v>78</v>
      </c>
      <c r="C34" s="24">
        <v>1059832.3</v>
      </c>
      <c r="D34" s="24">
        <v>1660000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33">
        <v>1384000</v>
      </c>
      <c r="T34" s="24">
        <v>1838009.77</v>
      </c>
      <c r="U34" s="51">
        <f t="shared" si="18"/>
        <v>454009.77</v>
      </c>
      <c r="V34" s="52">
        <f t="shared" si="19"/>
        <v>132.80417413294799</v>
      </c>
      <c r="W34" s="52">
        <f t="shared" si="20"/>
        <v>110.72348012048192</v>
      </c>
      <c r="X34" s="51">
        <f t="shared" si="21"/>
        <v>778177.47</v>
      </c>
      <c r="Y34" s="52">
        <f t="shared" si="22"/>
        <v>173.42458519144964</v>
      </c>
    </row>
    <row r="35" spans="1:64" s="6" customFormat="1" ht="39" customHeight="1" x14ac:dyDescent="0.25">
      <c r="A35" s="18" t="s">
        <v>79</v>
      </c>
      <c r="B35" s="19" t="s">
        <v>80</v>
      </c>
      <c r="C35" s="20">
        <f>C36</f>
        <v>6739704.6799999997</v>
      </c>
      <c r="D35" s="20">
        <f t="shared" ref="D35:T35" si="23">D36</f>
        <v>7008442.9100000001</v>
      </c>
      <c r="E35" s="20">
        <f t="shared" si="23"/>
        <v>0</v>
      </c>
      <c r="F35" s="20">
        <f t="shared" si="23"/>
        <v>0</v>
      </c>
      <c r="G35" s="20">
        <f t="shared" si="23"/>
        <v>0</v>
      </c>
      <c r="H35" s="20">
        <f t="shared" si="23"/>
        <v>0</v>
      </c>
      <c r="I35" s="20">
        <f t="shared" si="23"/>
        <v>0</v>
      </c>
      <c r="J35" s="20">
        <f t="shared" si="23"/>
        <v>0</v>
      </c>
      <c r="K35" s="20">
        <f t="shared" si="23"/>
        <v>0</v>
      </c>
      <c r="L35" s="20">
        <f t="shared" si="23"/>
        <v>0</v>
      </c>
      <c r="M35" s="20">
        <f t="shared" si="23"/>
        <v>0</v>
      </c>
      <c r="N35" s="20">
        <f t="shared" si="23"/>
        <v>0</v>
      </c>
      <c r="O35" s="20">
        <f t="shared" si="23"/>
        <v>0</v>
      </c>
      <c r="P35" s="20">
        <f t="shared" si="23"/>
        <v>0</v>
      </c>
      <c r="Q35" s="20">
        <f t="shared" si="23"/>
        <v>0</v>
      </c>
      <c r="R35" s="20">
        <f t="shared" si="23"/>
        <v>0</v>
      </c>
      <c r="S35" s="20">
        <f t="shared" si="23"/>
        <v>5316649.71</v>
      </c>
      <c r="T35" s="20">
        <f t="shared" si="23"/>
        <v>5125908.6399999997</v>
      </c>
      <c r="U35" s="49">
        <f t="shared" si="18"/>
        <v>-190741.0700000003</v>
      </c>
      <c r="V35" s="50">
        <f t="shared" si="19"/>
        <v>96.412382225572642</v>
      </c>
      <c r="W35" s="50">
        <f t="shared" si="20"/>
        <v>73.139051082032708</v>
      </c>
      <c r="X35" s="49">
        <f t="shared" si="21"/>
        <v>-1613796.04</v>
      </c>
      <c r="Y35" s="50">
        <f t="shared" si="22"/>
        <v>76.055389418041969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pans="1:64" s="4" customFormat="1" ht="33" customHeight="1" x14ac:dyDescent="0.25">
      <c r="A36" s="21" t="s">
        <v>81</v>
      </c>
      <c r="B36" s="22" t="s">
        <v>82</v>
      </c>
      <c r="C36" s="24">
        <v>6739704.6799999997</v>
      </c>
      <c r="D36" s="24">
        <v>7008442.9100000001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33">
        <v>5316649.71</v>
      </c>
      <c r="T36" s="24">
        <v>5125908.6399999997</v>
      </c>
      <c r="U36" s="51">
        <f t="shared" si="18"/>
        <v>-190741.0700000003</v>
      </c>
      <c r="V36" s="52">
        <f t="shared" si="19"/>
        <v>96.412382225572642</v>
      </c>
      <c r="W36" s="52">
        <f t="shared" si="20"/>
        <v>73.139051082032708</v>
      </c>
      <c r="X36" s="51">
        <f t="shared" si="21"/>
        <v>-1613796.04</v>
      </c>
      <c r="Y36" s="52">
        <f t="shared" si="22"/>
        <v>76.055389418041969</v>
      </c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</row>
    <row r="37" spans="1:64" ht="53.25" customHeight="1" x14ac:dyDescent="0.25">
      <c r="A37" s="18" t="s">
        <v>83</v>
      </c>
      <c r="B37" s="19" t="s">
        <v>84</v>
      </c>
      <c r="C37" s="20">
        <f>C38+C39</f>
        <v>6591767.2199999997</v>
      </c>
      <c r="D37" s="20">
        <f t="shared" ref="D37:T37" si="24">D38+D39</f>
        <v>7156108.3499999996</v>
      </c>
      <c r="E37" s="20">
        <f t="shared" si="24"/>
        <v>0</v>
      </c>
      <c r="F37" s="20">
        <f t="shared" si="24"/>
        <v>0</v>
      </c>
      <c r="G37" s="20">
        <f t="shared" si="24"/>
        <v>0</v>
      </c>
      <c r="H37" s="20">
        <f t="shared" si="24"/>
        <v>0</v>
      </c>
      <c r="I37" s="20">
        <f t="shared" si="24"/>
        <v>0</v>
      </c>
      <c r="J37" s="20">
        <f t="shared" si="24"/>
        <v>0</v>
      </c>
      <c r="K37" s="20">
        <f t="shared" si="24"/>
        <v>0</v>
      </c>
      <c r="L37" s="20">
        <f t="shared" si="24"/>
        <v>0</v>
      </c>
      <c r="M37" s="20">
        <f t="shared" si="24"/>
        <v>0</v>
      </c>
      <c r="N37" s="20">
        <f t="shared" si="24"/>
        <v>0</v>
      </c>
      <c r="O37" s="20">
        <f t="shared" si="24"/>
        <v>0</v>
      </c>
      <c r="P37" s="20">
        <f t="shared" si="24"/>
        <v>0</v>
      </c>
      <c r="Q37" s="20">
        <f t="shared" si="24"/>
        <v>0</v>
      </c>
      <c r="R37" s="20">
        <f t="shared" si="24"/>
        <v>0</v>
      </c>
      <c r="S37" s="20">
        <f t="shared" si="24"/>
        <v>5266108.3499999996</v>
      </c>
      <c r="T37" s="20">
        <f t="shared" si="24"/>
        <v>6819810.3999999994</v>
      </c>
      <c r="U37" s="49">
        <f t="shared" si="18"/>
        <v>1553702.0499999998</v>
      </c>
      <c r="V37" s="50">
        <f t="shared" si="19"/>
        <v>129.50379951829134</v>
      </c>
      <c r="W37" s="50">
        <f t="shared" si="20"/>
        <v>95.30054697956048</v>
      </c>
      <c r="X37" s="49">
        <f t="shared" si="21"/>
        <v>228043.1799999997</v>
      </c>
      <c r="Y37" s="50">
        <f t="shared" si="22"/>
        <v>103.45951506461115</v>
      </c>
    </row>
    <row r="38" spans="1:64" ht="34.5" customHeight="1" x14ac:dyDescent="0.25">
      <c r="A38" s="21" t="s">
        <v>85</v>
      </c>
      <c r="B38" s="22" t="s">
        <v>86</v>
      </c>
      <c r="C38" s="24">
        <v>4263857.59</v>
      </c>
      <c r="D38" s="24">
        <v>6405300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33">
        <v>4515300</v>
      </c>
      <c r="T38" s="24">
        <v>5869002.0499999998</v>
      </c>
      <c r="U38" s="51">
        <f t="shared" si="18"/>
        <v>1353702.0499999998</v>
      </c>
      <c r="V38" s="52">
        <f t="shared" si="19"/>
        <v>129.98033464000176</v>
      </c>
      <c r="W38" s="52">
        <f t="shared" si="20"/>
        <v>91.627278191497666</v>
      </c>
      <c r="X38" s="51">
        <f t="shared" si="21"/>
        <v>1605144.46</v>
      </c>
      <c r="Y38" s="52">
        <f t="shared" si="22"/>
        <v>137.64535813214155</v>
      </c>
    </row>
    <row r="39" spans="1:64" ht="39" customHeight="1" x14ac:dyDescent="0.25">
      <c r="A39" s="21" t="s">
        <v>87</v>
      </c>
      <c r="B39" s="22" t="s">
        <v>88</v>
      </c>
      <c r="C39" s="24">
        <v>2327909.63</v>
      </c>
      <c r="D39" s="24">
        <v>750808.35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33">
        <v>750808.35</v>
      </c>
      <c r="T39" s="24">
        <v>950808.35</v>
      </c>
      <c r="U39" s="51">
        <f t="shared" si="18"/>
        <v>200000</v>
      </c>
      <c r="V39" s="52">
        <f t="shared" si="19"/>
        <v>126.6379562773909</v>
      </c>
      <c r="W39" s="52">
        <f t="shared" si="20"/>
        <v>126.6379562773909</v>
      </c>
      <c r="X39" s="51">
        <f t="shared" si="21"/>
        <v>-1377101.2799999998</v>
      </c>
      <c r="Y39" s="52">
        <f t="shared" si="22"/>
        <v>40.843868582647687</v>
      </c>
    </row>
    <row r="40" spans="1:64" ht="36" customHeight="1" x14ac:dyDescent="0.25">
      <c r="A40" s="18" t="s">
        <v>89</v>
      </c>
      <c r="B40" s="19" t="s">
        <v>90</v>
      </c>
      <c r="C40" s="20">
        <f>C41+C42+C43+C44</f>
        <v>51942248.380000003</v>
      </c>
      <c r="D40" s="20">
        <f t="shared" ref="D40:T40" si="25">D41+D42+D43+D44</f>
        <v>76050668.99000001</v>
      </c>
      <c r="E40" s="20">
        <f t="shared" si="25"/>
        <v>0</v>
      </c>
      <c r="F40" s="20">
        <f t="shared" si="25"/>
        <v>0</v>
      </c>
      <c r="G40" s="20">
        <f t="shared" si="25"/>
        <v>0</v>
      </c>
      <c r="H40" s="20">
        <f t="shared" si="25"/>
        <v>0</v>
      </c>
      <c r="I40" s="20">
        <f t="shared" si="25"/>
        <v>0</v>
      </c>
      <c r="J40" s="20">
        <f t="shared" si="25"/>
        <v>0</v>
      </c>
      <c r="K40" s="20">
        <f t="shared" si="25"/>
        <v>0</v>
      </c>
      <c r="L40" s="20">
        <f t="shared" si="25"/>
        <v>0</v>
      </c>
      <c r="M40" s="20">
        <f t="shared" si="25"/>
        <v>0</v>
      </c>
      <c r="N40" s="20">
        <f t="shared" si="25"/>
        <v>0</v>
      </c>
      <c r="O40" s="20">
        <f t="shared" si="25"/>
        <v>0</v>
      </c>
      <c r="P40" s="20">
        <f t="shared" si="25"/>
        <v>0</v>
      </c>
      <c r="Q40" s="20">
        <f t="shared" si="25"/>
        <v>0</v>
      </c>
      <c r="R40" s="20">
        <f t="shared" si="25"/>
        <v>0</v>
      </c>
      <c r="S40" s="20">
        <f t="shared" si="25"/>
        <v>62303670.810000002</v>
      </c>
      <c r="T40" s="20">
        <f t="shared" si="25"/>
        <v>63421650.859999999</v>
      </c>
      <c r="U40" s="49">
        <f t="shared" si="18"/>
        <v>1117980.049999997</v>
      </c>
      <c r="V40" s="50">
        <f t="shared" si="19"/>
        <v>101.79440478460631</v>
      </c>
      <c r="W40" s="50">
        <f t="shared" si="20"/>
        <v>83.39394209449938</v>
      </c>
      <c r="X40" s="49">
        <f t="shared" si="21"/>
        <v>11479402.479999997</v>
      </c>
      <c r="Y40" s="50">
        <f t="shared" si="22"/>
        <v>122.10031879255358</v>
      </c>
    </row>
    <row r="41" spans="1:64" ht="21.75" customHeight="1" x14ac:dyDescent="0.25">
      <c r="A41" s="21" t="s">
        <v>91</v>
      </c>
      <c r="B41" s="22" t="s">
        <v>92</v>
      </c>
      <c r="C41" s="24">
        <v>42788484.840000004</v>
      </c>
      <c r="D41" s="24">
        <v>64000000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33">
        <v>54490000</v>
      </c>
      <c r="T41" s="24">
        <v>61276636.609999999</v>
      </c>
      <c r="U41" s="51">
        <f t="shared" si="18"/>
        <v>6786636.6099999994</v>
      </c>
      <c r="V41" s="52">
        <f t="shared" si="19"/>
        <v>112.45482952835381</v>
      </c>
      <c r="W41" s="52">
        <f t="shared" si="20"/>
        <v>95.744744703124994</v>
      </c>
      <c r="X41" s="51">
        <f t="shared" si="21"/>
        <v>18488151.769999996</v>
      </c>
      <c r="Y41" s="52">
        <f t="shared" si="22"/>
        <v>143.20824128064638</v>
      </c>
    </row>
    <row r="42" spans="1:64" ht="62.25" customHeight="1" x14ac:dyDescent="0.25">
      <c r="A42" s="21" t="s">
        <v>93</v>
      </c>
      <c r="B42" s="22" t="s">
        <v>94</v>
      </c>
      <c r="C42" s="24">
        <v>657727.36</v>
      </c>
      <c r="D42" s="24">
        <v>676145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33">
        <v>517070</v>
      </c>
      <c r="T42" s="24">
        <v>633446.85</v>
      </c>
      <c r="U42" s="51">
        <f t="shared" si="18"/>
        <v>116376.84999999998</v>
      </c>
      <c r="V42" s="52">
        <f t="shared" si="19"/>
        <v>122.50698164658556</v>
      </c>
      <c r="W42" s="52">
        <f t="shared" si="20"/>
        <v>93.685060157214792</v>
      </c>
      <c r="X42" s="51">
        <f t="shared" si="21"/>
        <v>-24280.510000000009</v>
      </c>
      <c r="Y42" s="52">
        <f t="shared" si="22"/>
        <v>96.308423295634228</v>
      </c>
    </row>
    <row r="43" spans="1:64" ht="129" customHeight="1" x14ac:dyDescent="0.25">
      <c r="A43" s="34" t="s">
        <v>95</v>
      </c>
      <c r="B43" s="35" t="s">
        <v>96</v>
      </c>
      <c r="C43" s="36">
        <v>163258.68</v>
      </c>
      <c r="D43" s="33">
        <v>62810.81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>
        <v>62810.81</v>
      </c>
      <c r="T43" s="33">
        <v>88035.73</v>
      </c>
      <c r="U43" s="51">
        <f t="shared" si="18"/>
        <v>25224.92</v>
      </c>
      <c r="V43" s="52">
        <f t="shared" si="19"/>
        <v>140.16015714492457</v>
      </c>
      <c r="W43" s="52">
        <f t="shared" si="20"/>
        <v>140.16015714492457</v>
      </c>
      <c r="X43" s="51">
        <f t="shared" si="21"/>
        <v>-75222.95</v>
      </c>
      <c r="Y43" s="52">
        <f t="shared" si="22"/>
        <v>53.924073133508124</v>
      </c>
    </row>
    <row r="44" spans="1:64" ht="62.25" customHeight="1" x14ac:dyDescent="0.25">
      <c r="A44" s="21" t="s">
        <v>97</v>
      </c>
      <c r="B44" s="22" t="s">
        <v>98</v>
      </c>
      <c r="C44" s="24">
        <v>8332777.5</v>
      </c>
      <c r="D44" s="24">
        <v>11311713.18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33">
        <v>7233790</v>
      </c>
      <c r="T44" s="24">
        <v>1423531.67</v>
      </c>
      <c r="U44" s="51">
        <f t="shared" si="18"/>
        <v>-5810258.3300000001</v>
      </c>
      <c r="V44" s="52">
        <f t="shared" si="19"/>
        <v>19.67891893461104</v>
      </c>
      <c r="W44" s="52">
        <f t="shared" si="20"/>
        <v>12.584580667382161</v>
      </c>
      <c r="X44" s="51">
        <f t="shared" si="21"/>
        <v>-6909245.8300000001</v>
      </c>
      <c r="Y44" s="52">
        <f t="shared" si="22"/>
        <v>17.083519510751366</v>
      </c>
    </row>
    <row r="45" spans="1:64" ht="33.75" customHeight="1" x14ac:dyDescent="0.25">
      <c r="A45" s="28" t="s">
        <v>99</v>
      </c>
      <c r="B45" s="37" t="s">
        <v>100</v>
      </c>
      <c r="C45" s="38">
        <v>2243038.4700000002</v>
      </c>
      <c r="D45" s="38">
        <v>6928476.6799999997</v>
      </c>
      <c r="E45" s="38" t="e">
        <f>#REF!+#REF!+#REF!+#REF!+#REF!</f>
        <v>#REF!</v>
      </c>
      <c r="F45" s="38" t="e">
        <f>#REF!+#REF!+#REF!+#REF!+#REF!</f>
        <v>#REF!</v>
      </c>
      <c r="G45" s="38" t="e">
        <f>#REF!+#REF!+#REF!+#REF!+#REF!</f>
        <v>#REF!</v>
      </c>
      <c r="H45" s="38" t="e">
        <f>#REF!+#REF!+#REF!+#REF!+#REF!</f>
        <v>#REF!</v>
      </c>
      <c r="I45" s="38" t="e">
        <f>#REF!+#REF!+#REF!+#REF!+#REF!</f>
        <v>#REF!</v>
      </c>
      <c r="J45" s="38" t="e">
        <f>#REF!+#REF!+#REF!+#REF!+#REF!</f>
        <v>#REF!</v>
      </c>
      <c r="K45" s="38" t="e">
        <f>#REF!+#REF!+#REF!+#REF!+#REF!</f>
        <v>#REF!</v>
      </c>
      <c r="L45" s="38" t="e">
        <f>#REF!+#REF!+#REF!+#REF!+#REF!</f>
        <v>#REF!</v>
      </c>
      <c r="M45" s="38" t="e">
        <f>#REF!+#REF!+#REF!+#REF!+#REF!</f>
        <v>#REF!</v>
      </c>
      <c r="N45" s="38" t="e">
        <f>#REF!+#REF!+#REF!+#REF!+#REF!</f>
        <v>#REF!</v>
      </c>
      <c r="O45" s="38" t="e">
        <f>#REF!+#REF!+#REF!+#REF!+#REF!</f>
        <v>#REF!</v>
      </c>
      <c r="P45" s="38" t="e">
        <f>#REF!+#REF!+#REF!+#REF!+#REF!</f>
        <v>#REF!</v>
      </c>
      <c r="Q45" s="38" t="e">
        <f>#REF!+#REF!+#REF!+#REF!+#REF!</f>
        <v>#REF!</v>
      </c>
      <c r="R45" s="38" t="e">
        <f>#REF!+#REF!+#REF!+#REF!+#REF!</f>
        <v>#REF!</v>
      </c>
      <c r="S45" s="38">
        <v>6712113.6799999997</v>
      </c>
      <c r="T45" s="38">
        <v>6945849.3499999996</v>
      </c>
      <c r="U45" s="49">
        <f t="shared" si="18"/>
        <v>233735.66999999993</v>
      </c>
      <c r="V45" s="50">
        <f t="shared" si="19"/>
        <v>103.48229605670207</v>
      </c>
      <c r="W45" s="50">
        <f t="shared" si="20"/>
        <v>100.25074299593371</v>
      </c>
      <c r="X45" s="49">
        <f t="shared" si="21"/>
        <v>4702810.879999999</v>
      </c>
      <c r="Y45" s="50">
        <f t="shared" si="22"/>
        <v>309.66251550736888</v>
      </c>
    </row>
    <row r="46" spans="1:64" s="2" customFormat="1" ht="31.5" customHeight="1" x14ac:dyDescent="0.2">
      <c r="A46" s="12" t="s">
        <v>101</v>
      </c>
      <c r="B46" s="13" t="s">
        <v>102</v>
      </c>
      <c r="C46" s="14">
        <f>C47+C52+C54+C56</f>
        <v>2574814342.0399995</v>
      </c>
      <c r="D46" s="14">
        <f t="shared" ref="D46:T46" si="26">D47+D52+D54+D56</f>
        <v>4137644631.7200003</v>
      </c>
      <c r="E46" s="14">
        <f t="shared" si="26"/>
        <v>0</v>
      </c>
      <c r="F46" s="14">
        <f t="shared" si="26"/>
        <v>0</v>
      </c>
      <c r="G46" s="14">
        <f t="shared" si="26"/>
        <v>0</v>
      </c>
      <c r="H46" s="14">
        <f t="shared" si="26"/>
        <v>0</v>
      </c>
      <c r="I46" s="14">
        <f t="shared" si="26"/>
        <v>0</v>
      </c>
      <c r="J46" s="14">
        <f t="shared" si="26"/>
        <v>0</v>
      </c>
      <c r="K46" s="14">
        <f t="shared" si="26"/>
        <v>0</v>
      </c>
      <c r="L46" s="14">
        <f t="shared" si="26"/>
        <v>0</v>
      </c>
      <c r="M46" s="14">
        <f t="shared" si="26"/>
        <v>0</v>
      </c>
      <c r="N46" s="14">
        <f t="shared" si="26"/>
        <v>0</v>
      </c>
      <c r="O46" s="14">
        <f t="shared" si="26"/>
        <v>0</v>
      </c>
      <c r="P46" s="14">
        <f t="shared" si="26"/>
        <v>0</v>
      </c>
      <c r="Q46" s="14">
        <f t="shared" si="26"/>
        <v>0</v>
      </c>
      <c r="R46" s="14">
        <f t="shared" si="26"/>
        <v>0</v>
      </c>
      <c r="S46" s="14">
        <f t="shared" si="26"/>
        <v>3270212401.7200003</v>
      </c>
      <c r="T46" s="14">
        <f t="shared" si="26"/>
        <v>2560989207.3099995</v>
      </c>
      <c r="U46" s="14">
        <f t="shared" si="18"/>
        <v>-709223194.4100008</v>
      </c>
      <c r="V46" s="48">
        <f t="shared" si="19"/>
        <v>78.312625992214507</v>
      </c>
      <c r="W46" s="48">
        <f t="shared" si="20"/>
        <v>61.894856500651386</v>
      </c>
      <c r="X46" s="14">
        <f t="shared" si="21"/>
        <v>-13825134.730000019</v>
      </c>
      <c r="Y46" s="48">
        <f t="shared" si="22"/>
        <v>99.46306285061911</v>
      </c>
    </row>
    <row r="47" spans="1:64" s="2" customFormat="1" ht="63.75" customHeight="1" x14ac:dyDescent="0.2">
      <c r="A47" s="12" t="s">
        <v>103</v>
      </c>
      <c r="B47" s="13" t="s">
        <v>104</v>
      </c>
      <c r="C47" s="14">
        <f>C48+C49+C50+C51</f>
        <v>2529258274.4799995</v>
      </c>
      <c r="D47" s="14">
        <f t="shared" ref="D47:T47" si="27">D48+D49+D50+D51</f>
        <v>4093778440.4800005</v>
      </c>
      <c r="E47" s="14">
        <f t="shared" si="27"/>
        <v>0</v>
      </c>
      <c r="F47" s="14">
        <f t="shared" si="27"/>
        <v>0</v>
      </c>
      <c r="G47" s="14">
        <f t="shared" si="27"/>
        <v>0</v>
      </c>
      <c r="H47" s="14">
        <f t="shared" si="27"/>
        <v>0</v>
      </c>
      <c r="I47" s="14">
        <f t="shared" si="27"/>
        <v>0</v>
      </c>
      <c r="J47" s="14">
        <f t="shared" si="27"/>
        <v>0</v>
      </c>
      <c r="K47" s="14">
        <f t="shared" si="27"/>
        <v>0</v>
      </c>
      <c r="L47" s="14">
        <f t="shared" si="27"/>
        <v>0</v>
      </c>
      <c r="M47" s="14">
        <f t="shared" si="27"/>
        <v>0</v>
      </c>
      <c r="N47" s="14">
        <f t="shared" si="27"/>
        <v>0</v>
      </c>
      <c r="O47" s="14">
        <f t="shared" si="27"/>
        <v>0</v>
      </c>
      <c r="P47" s="14">
        <f t="shared" si="27"/>
        <v>0</v>
      </c>
      <c r="Q47" s="14">
        <f t="shared" si="27"/>
        <v>0</v>
      </c>
      <c r="R47" s="14">
        <f t="shared" si="27"/>
        <v>0</v>
      </c>
      <c r="S47" s="14">
        <f t="shared" si="27"/>
        <v>3231346210.4800005</v>
      </c>
      <c r="T47" s="14">
        <f t="shared" si="27"/>
        <v>2537802472.0699997</v>
      </c>
      <c r="U47" s="14">
        <f t="shared" si="18"/>
        <v>-693543738.4100008</v>
      </c>
      <c r="V47" s="48">
        <f t="shared" si="19"/>
        <v>78.53700305585707</v>
      </c>
      <c r="W47" s="48">
        <f t="shared" si="20"/>
        <v>61.991690780716489</v>
      </c>
      <c r="X47" s="14">
        <f t="shared" si="21"/>
        <v>8544197.5900001526</v>
      </c>
      <c r="Y47" s="48">
        <f t="shared" si="22"/>
        <v>100.33781435752174</v>
      </c>
    </row>
    <row r="48" spans="1:64" ht="33.75" customHeight="1" x14ac:dyDescent="0.25">
      <c r="A48" s="39" t="s">
        <v>105</v>
      </c>
      <c r="B48" s="40" t="s">
        <v>106</v>
      </c>
      <c r="C48" s="41">
        <v>688358900</v>
      </c>
      <c r="D48" s="41">
        <v>714707600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53">
        <v>578272410</v>
      </c>
      <c r="T48" s="41">
        <v>556153300</v>
      </c>
      <c r="U48" s="51">
        <f t="shared" si="18"/>
        <v>-22119110</v>
      </c>
      <c r="V48" s="52">
        <f t="shared" si="19"/>
        <v>96.174967088607943</v>
      </c>
      <c r="W48" s="52">
        <f t="shared" si="20"/>
        <v>77.815501052458387</v>
      </c>
      <c r="X48" s="51">
        <f t="shared" si="21"/>
        <v>-132205600</v>
      </c>
      <c r="Y48" s="52">
        <f t="shared" si="22"/>
        <v>80.794088665084445</v>
      </c>
    </row>
    <row r="49" spans="1:64" ht="48" customHeight="1" x14ac:dyDescent="0.25">
      <c r="A49" s="39" t="s">
        <v>107</v>
      </c>
      <c r="B49" s="40" t="s">
        <v>108</v>
      </c>
      <c r="C49" s="41">
        <v>423953407.31</v>
      </c>
      <c r="D49" s="41">
        <v>1356653996.1400001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53">
        <v>1121275917.1400001</v>
      </c>
      <c r="T49" s="41">
        <v>545969228.85000002</v>
      </c>
      <c r="U49" s="51">
        <f t="shared" si="18"/>
        <v>-575306688.29000008</v>
      </c>
      <c r="V49" s="52">
        <f t="shared" si="19"/>
        <v>48.691782326207893</v>
      </c>
      <c r="W49" s="52">
        <f t="shared" si="20"/>
        <v>40.243807957180756</v>
      </c>
      <c r="X49" s="51">
        <f t="shared" si="21"/>
        <v>122015821.54000002</v>
      </c>
      <c r="Y49" s="52">
        <f t="shared" si="22"/>
        <v>128.78047904230678</v>
      </c>
    </row>
    <row r="50" spans="1:64" ht="36.75" customHeight="1" x14ac:dyDescent="0.25">
      <c r="A50" s="39" t="s">
        <v>109</v>
      </c>
      <c r="B50" s="40" t="s">
        <v>110</v>
      </c>
      <c r="C50" s="41">
        <v>1257021046.1800001</v>
      </c>
      <c r="D50" s="41">
        <v>1723618600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53">
        <v>1310189534</v>
      </c>
      <c r="T50" s="41">
        <v>1194286767.05</v>
      </c>
      <c r="U50" s="51">
        <f t="shared" si="18"/>
        <v>-115902766.95000005</v>
      </c>
      <c r="V50" s="52">
        <f t="shared" si="19"/>
        <v>91.153740436610747</v>
      </c>
      <c r="W50" s="52">
        <f t="shared" si="20"/>
        <v>69.289503318773654</v>
      </c>
      <c r="X50" s="51">
        <f t="shared" si="21"/>
        <v>-62734279.130000114</v>
      </c>
      <c r="Y50" s="52">
        <f t="shared" si="22"/>
        <v>95.009289675726166</v>
      </c>
    </row>
    <row r="51" spans="1:64" ht="21" customHeight="1" x14ac:dyDescent="0.25">
      <c r="A51" s="39" t="s">
        <v>111</v>
      </c>
      <c r="B51" s="40" t="s">
        <v>112</v>
      </c>
      <c r="C51" s="41">
        <v>159924920.99000001</v>
      </c>
      <c r="D51" s="41">
        <v>298798244.33999997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53">
        <v>221608349.34</v>
      </c>
      <c r="T51" s="41">
        <v>241393176.16999999</v>
      </c>
      <c r="U51" s="51">
        <f t="shared" si="18"/>
        <v>19784826.829999983</v>
      </c>
      <c r="V51" s="52">
        <f t="shared" si="19"/>
        <v>108.9278345734372</v>
      </c>
      <c r="W51" s="52">
        <f t="shared" si="20"/>
        <v>80.788016911947025</v>
      </c>
      <c r="X51" s="51">
        <f t="shared" si="21"/>
        <v>81468255.179999977</v>
      </c>
      <c r="Y51" s="52">
        <f t="shared" si="22"/>
        <v>150.94156350097191</v>
      </c>
    </row>
    <row r="52" spans="1:64" s="6" customFormat="1" ht="66.95" customHeight="1" x14ac:dyDescent="0.25">
      <c r="A52" s="42" t="s">
        <v>113</v>
      </c>
      <c r="B52" s="43" t="s">
        <v>114</v>
      </c>
      <c r="C52" s="44">
        <f>C53</f>
        <v>1800000</v>
      </c>
      <c r="D52" s="44">
        <f t="shared" ref="D52:T52" si="28">D53</f>
        <v>760000</v>
      </c>
      <c r="E52" s="44">
        <f t="shared" si="28"/>
        <v>0</v>
      </c>
      <c r="F52" s="44">
        <f t="shared" si="28"/>
        <v>0</v>
      </c>
      <c r="G52" s="44">
        <f t="shared" si="28"/>
        <v>0</v>
      </c>
      <c r="H52" s="44">
        <f t="shared" si="28"/>
        <v>0</v>
      </c>
      <c r="I52" s="44">
        <f t="shared" si="28"/>
        <v>0</v>
      </c>
      <c r="J52" s="44">
        <f t="shared" si="28"/>
        <v>0</v>
      </c>
      <c r="K52" s="44">
        <f t="shared" si="28"/>
        <v>0</v>
      </c>
      <c r="L52" s="44">
        <f t="shared" si="28"/>
        <v>0</v>
      </c>
      <c r="M52" s="44">
        <f t="shared" si="28"/>
        <v>0</v>
      </c>
      <c r="N52" s="44">
        <f t="shared" si="28"/>
        <v>0</v>
      </c>
      <c r="O52" s="44">
        <f t="shared" si="28"/>
        <v>0</v>
      </c>
      <c r="P52" s="44">
        <f t="shared" si="28"/>
        <v>0</v>
      </c>
      <c r="Q52" s="44">
        <f t="shared" si="28"/>
        <v>0</v>
      </c>
      <c r="R52" s="44">
        <f t="shared" si="28"/>
        <v>0</v>
      </c>
      <c r="S52" s="44">
        <f t="shared" si="28"/>
        <v>760000</v>
      </c>
      <c r="T52" s="44">
        <f t="shared" si="28"/>
        <v>760000</v>
      </c>
      <c r="U52" s="14">
        <f t="shared" si="18"/>
        <v>0</v>
      </c>
      <c r="V52" s="48">
        <v>0</v>
      </c>
      <c r="W52" s="48">
        <v>0</v>
      </c>
      <c r="X52" s="14">
        <f t="shared" si="21"/>
        <v>-1040000</v>
      </c>
      <c r="Y52" s="48">
        <f t="shared" si="22"/>
        <v>42.222222222222221</v>
      </c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ht="69" customHeight="1" x14ac:dyDescent="0.25">
      <c r="A53" s="39" t="s">
        <v>115</v>
      </c>
      <c r="B53" s="45" t="s">
        <v>116</v>
      </c>
      <c r="C53" s="46">
        <v>1800000</v>
      </c>
      <c r="D53" s="41">
        <v>760000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53">
        <v>760000</v>
      </c>
      <c r="T53" s="41">
        <v>760000</v>
      </c>
      <c r="U53" s="51">
        <f t="shared" si="18"/>
        <v>0</v>
      </c>
      <c r="V53" s="52">
        <v>0</v>
      </c>
      <c r="W53" s="52">
        <v>0</v>
      </c>
      <c r="X53" s="51">
        <f t="shared" si="21"/>
        <v>-1040000</v>
      </c>
      <c r="Y53" s="52">
        <f t="shared" si="22"/>
        <v>42.222222222222221</v>
      </c>
    </row>
    <row r="54" spans="1:64" s="2" customFormat="1" ht="36" customHeight="1" x14ac:dyDescent="0.2">
      <c r="A54" s="12" t="s">
        <v>117</v>
      </c>
      <c r="B54" s="13" t="s">
        <v>118</v>
      </c>
      <c r="C54" s="14">
        <f>C55</f>
        <v>44379944.590000004</v>
      </c>
      <c r="D54" s="14">
        <f t="shared" ref="D54:T54" si="29">D55</f>
        <v>55062400</v>
      </c>
      <c r="E54" s="14">
        <f t="shared" si="29"/>
        <v>0</v>
      </c>
      <c r="F54" s="14">
        <f t="shared" si="29"/>
        <v>0</v>
      </c>
      <c r="G54" s="14">
        <f t="shared" si="29"/>
        <v>0</v>
      </c>
      <c r="H54" s="14">
        <f t="shared" si="29"/>
        <v>0</v>
      </c>
      <c r="I54" s="14">
        <f t="shared" si="29"/>
        <v>0</v>
      </c>
      <c r="J54" s="14">
        <f t="shared" si="29"/>
        <v>0</v>
      </c>
      <c r="K54" s="14">
        <f t="shared" si="29"/>
        <v>0</v>
      </c>
      <c r="L54" s="14">
        <f t="shared" si="29"/>
        <v>0</v>
      </c>
      <c r="M54" s="14">
        <f t="shared" si="29"/>
        <v>0</v>
      </c>
      <c r="N54" s="14">
        <f t="shared" si="29"/>
        <v>0</v>
      </c>
      <c r="O54" s="14">
        <f t="shared" si="29"/>
        <v>0</v>
      </c>
      <c r="P54" s="14">
        <f t="shared" si="29"/>
        <v>0</v>
      </c>
      <c r="Q54" s="14">
        <f t="shared" si="29"/>
        <v>0</v>
      </c>
      <c r="R54" s="14">
        <f t="shared" si="29"/>
        <v>0</v>
      </c>
      <c r="S54" s="14">
        <f t="shared" si="29"/>
        <v>50062400</v>
      </c>
      <c r="T54" s="14">
        <f t="shared" si="29"/>
        <v>34572944</v>
      </c>
      <c r="U54" s="14">
        <f t="shared" si="18"/>
        <v>-15489456</v>
      </c>
      <c r="V54" s="48">
        <f t="shared" si="19"/>
        <v>69.059701492537314</v>
      </c>
      <c r="W54" s="48">
        <f t="shared" si="20"/>
        <v>62.788661591212879</v>
      </c>
      <c r="X54" s="14">
        <f t="shared" si="21"/>
        <v>-9807000.5900000036</v>
      </c>
      <c r="Y54" s="48">
        <f t="shared" si="22"/>
        <v>77.902179282554158</v>
      </c>
    </row>
    <row r="55" spans="1:64" ht="33.75" customHeight="1" x14ac:dyDescent="0.25">
      <c r="A55" s="39" t="s">
        <v>119</v>
      </c>
      <c r="B55" s="40" t="s">
        <v>120</v>
      </c>
      <c r="C55" s="41">
        <v>44379944.590000004</v>
      </c>
      <c r="D55" s="41">
        <v>55062400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53">
        <v>50062400</v>
      </c>
      <c r="T55" s="41">
        <v>34572944</v>
      </c>
      <c r="U55" s="51">
        <f t="shared" si="18"/>
        <v>-15489456</v>
      </c>
      <c r="V55" s="52">
        <f t="shared" si="19"/>
        <v>69.059701492537314</v>
      </c>
      <c r="W55" s="52">
        <f t="shared" si="20"/>
        <v>62.788661591212879</v>
      </c>
      <c r="X55" s="51">
        <f t="shared" si="21"/>
        <v>-9807000.5900000036</v>
      </c>
      <c r="Y55" s="52">
        <f t="shared" si="22"/>
        <v>77.902179282554158</v>
      </c>
    </row>
    <row r="56" spans="1:64" s="2" customFormat="1" ht="92.25" customHeight="1" x14ac:dyDescent="0.2">
      <c r="A56" s="12" t="s">
        <v>121</v>
      </c>
      <c r="B56" s="13" t="s">
        <v>122</v>
      </c>
      <c r="C56" s="14">
        <f>C57</f>
        <v>-623877.03</v>
      </c>
      <c r="D56" s="14">
        <f t="shared" ref="D56:T56" si="30">D57</f>
        <v>-11956208.76</v>
      </c>
      <c r="E56" s="14">
        <f t="shared" si="30"/>
        <v>0</v>
      </c>
      <c r="F56" s="14">
        <f t="shared" si="30"/>
        <v>0</v>
      </c>
      <c r="G56" s="14">
        <f t="shared" si="30"/>
        <v>0</v>
      </c>
      <c r="H56" s="14">
        <f t="shared" si="30"/>
        <v>0</v>
      </c>
      <c r="I56" s="14">
        <f t="shared" si="30"/>
        <v>0</v>
      </c>
      <c r="J56" s="14">
        <f t="shared" si="30"/>
        <v>0</v>
      </c>
      <c r="K56" s="14">
        <f t="shared" si="30"/>
        <v>0</v>
      </c>
      <c r="L56" s="14">
        <f t="shared" si="30"/>
        <v>0</v>
      </c>
      <c r="M56" s="14">
        <f t="shared" si="30"/>
        <v>0</v>
      </c>
      <c r="N56" s="14">
        <f t="shared" si="30"/>
        <v>0</v>
      </c>
      <c r="O56" s="14">
        <f t="shared" si="30"/>
        <v>0</v>
      </c>
      <c r="P56" s="14">
        <f t="shared" si="30"/>
        <v>0</v>
      </c>
      <c r="Q56" s="14">
        <f t="shared" si="30"/>
        <v>0</v>
      </c>
      <c r="R56" s="14">
        <f t="shared" si="30"/>
        <v>0</v>
      </c>
      <c r="S56" s="14">
        <f t="shared" si="30"/>
        <v>-11956208.76</v>
      </c>
      <c r="T56" s="14">
        <f t="shared" si="30"/>
        <v>-12146208.76</v>
      </c>
      <c r="U56" s="14">
        <f t="shared" si="18"/>
        <v>-190000</v>
      </c>
      <c r="V56" s="48">
        <f t="shared" si="19"/>
        <v>101.58913250691685</v>
      </c>
      <c r="W56" s="48">
        <f t="shared" si="20"/>
        <v>101.58913250691685</v>
      </c>
      <c r="X56" s="14">
        <f t="shared" si="21"/>
        <v>-11522331.73</v>
      </c>
      <c r="Y56" s="48">
        <f t="shared" si="22"/>
        <v>1946.8914827654417</v>
      </c>
    </row>
    <row r="57" spans="1:64" ht="81" customHeight="1" x14ac:dyDescent="0.25">
      <c r="A57" s="39" t="s">
        <v>123</v>
      </c>
      <c r="B57" s="40" t="s">
        <v>124</v>
      </c>
      <c r="C57" s="41">
        <v>-623877.03</v>
      </c>
      <c r="D57" s="41">
        <v>-11956208.76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>
        <v>-11956208.76</v>
      </c>
      <c r="T57" s="41">
        <v>-12146208.76</v>
      </c>
      <c r="U57" s="51">
        <f t="shared" si="18"/>
        <v>-190000</v>
      </c>
      <c r="V57" s="52">
        <f t="shared" si="19"/>
        <v>101.58913250691685</v>
      </c>
      <c r="W57" s="52">
        <f t="shared" si="20"/>
        <v>101.58913250691685</v>
      </c>
      <c r="X57" s="51">
        <f t="shared" si="21"/>
        <v>-11522331.73</v>
      </c>
      <c r="Y57" s="52">
        <f t="shared" si="22"/>
        <v>1946.8914827654417</v>
      </c>
    </row>
    <row r="58" spans="1:64" x14ac:dyDescent="0.25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</row>
    <row r="59" spans="1:64" x14ac:dyDescent="0.25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64" x14ac:dyDescent="0.25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64" x14ac:dyDescent="0.25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64" x14ac:dyDescent="0.25"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496" footer="0.51180555555555496"/>
  <pageSetup paperSize="9" scale="38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Семерикова Иванна Владимиров</cp:lastModifiedBy>
  <cp:revision>22</cp:revision>
  <cp:lastPrinted>2023-04-25T04:40:00Z</cp:lastPrinted>
  <dcterms:created xsi:type="dcterms:W3CDTF">2017-04-12T08:49:00Z</dcterms:created>
  <dcterms:modified xsi:type="dcterms:W3CDTF">2023-11-17T12:39:46Z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1049-11.2.0.9984</vt:lpwstr>
  </property>
  <property fmtid="{D5CDD505-2E9C-101B-9397-08002B2CF9AE}" pid="13" name="ICV">
    <vt:lpwstr>0626CBC65A8E43658C32813CBD357813</vt:lpwstr>
  </property>
</Properties>
</file>