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8" windowWidth="21240" windowHeight="12816"/>
  </bookViews>
  <sheets>
    <sheet name="Лист1" sheetId="4" r:id="rId1"/>
  </sheets>
  <definedNames>
    <definedName name="_GoBack" localSheetId="0">Лист1!#REF!</definedName>
    <definedName name="_xlnm.Print_Titles" localSheetId="0">Лист1!$12:$14</definedName>
    <definedName name="_xlnm.Print_Area" localSheetId="0">Лист1!$A$1:$J$167</definedName>
  </definedNames>
  <calcPr calcId="144525"/>
</workbook>
</file>

<file path=xl/calcChain.xml><?xml version="1.0" encoding="utf-8"?>
<calcChain xmlns="http://schemas.openxmlformats.org/spreadsheetml/2006/main">
  <c r="H155" i="4" l="1"/>
  <c r="F142" i="4"/>
  <c r="F148" i="4"/>
  <c r="G142" i="4"/>
  <c r="G140" i="4"/>
  <c r="H142" i="4"/>
  <c r="H148" i="4"/>
  <c r="I142" i="4"/>
  <c r="I148" i="4"/>
  <c r="I146" i="4" s="1"/>
  <c r="J142" i="4"/>
  <c r="J148" i="4" s="1"/>
  <c r="J146" i="4" s="1"/>
  <c r="F140" i="4"/>
  <c r="H141" i="4"/>
  <c r="H140" i="4" s="1"/>
  <c r="I140" i="4"/>
  <c r="H89" i="4"/>
  <c r="H97" i="4"/>
  <c r="H84" i="4" s="1"/>
  <c r="H110" i="4"/>
  <c r="H124" i="4"/>
  <c r="H112" i="4"/>
  <c r="F113" i="4"/>
  <c r="E113" i="4"/>
  <c r="F114" i="4"/>
  <c r="F112" i="4"/>
  <c r="F115" i="4"/>
  <c r="G114" i="4"/>
  <c r="G112" i="4" s="1"/>
  <c r="I112" i="4"/>
  <c r="J112" i="4"/>
  <c r="I111" i="4"/>
  <c r="J111" i="4"/>
  <c r="E100" i="4"/>
  <c r="E101" i="4"/>
  <c r="E97" i="4" s="1"/>
  <c r="E96" i="4" s="1"/>
  <c r="E102" i="4"/>
  <c r="F97" i="4"/>
  <c r="G97" i="4"/>
  <c r="I97" i="4"/>
  <c r="J97" i="4"/>
  <c r="E98" i="4"/>
  <c r="E103" i="4"/>
  <c r="E99" i="4"/>
  <c r="F99" i="4"/>
  <c r="G99" i="4"/>
  <c r="H99" i="4"/>
  <c r="I99" i="4"/>
  <c r="J99" i="4"/>
  <c r="F22" i="4"/>
  <c r="F19" i="4" s="1"/>
  <c r="E19" i="4" s="1"/>
  <c r="G22" i="4"/>
  <c r="F21" i="4"/>
  <c r="F18" i="4" s="1"/>
  <c r="G21" i="4"/>
  <c r="E21" i="4"/>
  <c r="F25" i="4"/>
  <c r="F17" i="4" s="1"/>
  <c r="F26" i="4"/>
  <c r="F30" i="4"/>
  <c r="F27" i="4"/>
  <c r="G17" i="4"/>
  <c r="G26" i="4"/>
  <c r="G18" i="4"/>
  <c r="G27" i="4"/>
  <c r="G19" i="4"/>
  <c r="G31" i="4"/>
  <c r="H17" i="4"/>
  <c r="H26" i="4"/>
  <c r="H18" i="4"/>
  <c r="H27" i="4"/>
  <c r="H19" i="4"/>
  <c r="H31" i="4"/>
  <c r="I17" i="4"/>
  <c r="I26" i="4"/>
  <c r="I18" i="4" s="1"/>
  <c r="I27" i="4"/>
  <c r="I19" i="4" s="1"/>
  <c r="I31" i="4"/>
  <c r="J17" i="4"/>
  <c r="J26" i="4"/>
  <c r="J18" i="4"/>
  <c r="J27" i="4"/>
  <c r="J31" i="4"/>
  <c r="J19" i="4" s="1"/>
  <c r="H137" i="4"/>
  <c r="H138" i="4"/>
  <c r="H132" i="4"/>
  <c r="H136" i="4" s="1"/>
  <c r="H135" i="4" s="1"/>
  <c r="F95" i="4"/>
  <c r="E95" i="4"/>
  <c r="H161" i="4"/>
  <c r="H150" i="4"/>
  <c r="H159" i="4" s="1"/>
  <c r="H156" i="4" s="1"/>
  <c r="H49" i="4"/>
  <c r="H45" i="4"/>
  <c r="H41" i="4" s="1"/>
  <c r="H158" i="4"/>
  <c r="H109" i="4"/>
  <c r="H105" i="4" s="1"/>
  <c r="E105" i="4" s="1"/>
  <c r="H88" i="4"/>
  <c r="H85" i="4" s="1"/>
  <c r="E85" i="4" s="1"/>
  <c r="I24" i="4"/>
  <c r="J24" i="4"/>
  <c r="G24" i="4"/>
  <c r="E25" i="4"/>
  <c r="F29" i="4"/>
  <c r="E29" i="4" s="1"/>
  <c r="G29" i="4"/>
  <c r="H29" i="4"/>
  <c r="I29" i="4"/>
  <c r="J29" i="4"/>
  <c r="G30" i="4"/>
  <c r="G63" i="4"/>
  <c r="G50" i="4"/>
  <c r="G46" i="4"/>
  <c r="G42" i="4" s="1"/>
  <c r="G81" i="4" s="1"/>
  <c r="G87" i="4"/>
  <c r="G84" i="4"/>
  <c r="G89" i="4"/>
  <c r="G110" i="4"/>
  <c r="G106" i="4" s="1"/>
  <c r="G133" i="4"/>
  <c r="G131" i="4" s="1"/>
  <c r="G150" i="4"/>
  <c r="G159" i="4"/>
  <c r="G161" i="4"/>
  <c r="G162" i="4" s="1"/>
  <c r="H50" i="4"/>
  <c r="H46" i="4"/>
  <c r="H42" i="4"/>
  <c r="H162" i="4"/>
  <c r="I50" i="4"/>
  <c r="I42" i="4" s="1"/>
  <c r="I89" i="4"/>
  <c r="I84" i="4" s="1"/>
  <c r="I129" i="4" s="1"/>
  <c r="I106" i="4"/>
  <c r="I137" i="4"/>
  <c r="I150" i="4"/>
  <c r="I159" i="4" s="1"/>
  <c r="I156" i="4" s="1"/>
  <c r="I162" i="4"/>
  <c r="J55" i="4"/>
  <c r="J50" i="4"/>
  <c r="J42" i="4" s="1"/>
  <c r="J89" i="4"/>
  <c r="J84" i="4" s="1"/>
  <c r="J106" i="4"/>
  <c r="J137" i="4"/>
  <c r="J150" i="4"/>
  <c r="J159" i="4" s="1"/>
  <c r="J162" i="4"/>
  <c r="F46" i="4"/>
  <c r="F57" i="4"/>
  <c r="F63" i="4"/>
  <c r="F50" i="4" s="1"/>
  <c r="F64" i="4"/>
  <c r="F65" i="4"/>
  <c r="F87" i="4"/>
  <c r="F84" i="4" s="1"/>
  <c r="F89" i="4"/>
  <c r="F110" i="4"/>
  <c r="F133" i="4"/>
  <c r="F131" i="4" s="1"/>
  <c r="F150" i="4"/>
  <c r="F159" i="4" s="1"/>
  <c r="F156" i="4" s="1"/>
  <c r="F155" i="4"/>
  <c r="F162" i="4"/>
  <c r="I49" i="4"/>
  <c r="I41" i="4" s="1"/>
  <c r="I158" i="4"/>
  <c r="I128" i="4"/>
  <c r="J49" i="4"/>
  <c r="J41" i="4"/>
  <c r="J80" i="4" s="1"/>
  <c r="J165" i="4" s="1"/>
  <c r="J158" i="4"/>
  <c r="J128" i="4"/>
  <c r="F45" i="4"/>
  <c r="F49" i="4"/>
  <c r="F41" i="4"/>
  <c r="F154" i="4"/>
  <c r="F158" i="4"/>
  <c r="F109" i="4"/>
  <c r="F105" i="4"/>
  <c r="G49" i="4"/>
  <c r="E49" i="4"/>
  <c r="G158" i="4"/>
  <c r="G156" i="4" s="1"/>
  <c r="G105" i="4"/>
  <c r="G128" i="4" s="1"/>
  <c r="G79" i="4"/>
  <c r="G164" i="4" s="1"/>
  <c r="H79" i="4"/>
  <c r="H164" i="4" s="1"/>
  <c r="I79" i="4"/>
  <c r="I164" i="4" s="1"/>
  <c r="J79" i="4"/>
  <c r="J164" i="4" s="1"/>
  <c r="F167" i="4"/>
  <c r="G138" i="4"/>
  <c r="G167" i="4"/>
  <c r="H167" i="4"/>
  <c r="I138" i="4"/>
  <c r="I167" i="4" s="1"/>
  <c r="E167" i="4" s="1"/>
  <c r="J138" i="4"/>
  <c r="J167" i="4" s="1"/>
  <c r="F157" i="4"/>
  <c r="E157" i="4" s="1"/>
  <c r="E156" i="4" s="1"/>
  <c r="G152" i="4"/>
  <c r="H152" i="4"/>
  <c r="I152" i="4"/>
  <c r="J152" i="4"/>
  <c r="E154" i="4"/>
  <c r="E152" i="4" s="1"/>
  <c r="E155" i="4"/>
  <c r="I131" i="4"/>
  <c r="J131" i="4"/>
  <c r="E134" i="4"/>
  <c r="E123" i="4"/>
  <c r="E109" i="4"/>
  <c r="G108" i="4"/>
  <c r="H108" i="4"/>
  <c r="I108" i="4"/>
  <c r="J108" i="4"/>
  <c r="F96" i="4"/>
  <c r="E92" i="4"/>
  <c r="E93" i="4"/>
  <c r="E94" i="4"/>
  <c r="E87" i="4"/>
  <c r="E88" i="4"/>
  <c r="E86" i="4" s="1"/>
  <c r="F85" i="4"/>
  <c r="G85" i="4"/>
  <c r="I85" i="4"/>
  <c r="J85" i="4"/>
  <c r="E77" i="4"/>
  <c r="I73" i="4"/>
  <c r="J73" i="4"/>
  <c r="F73" i="4"/>
  <c r="E73" i="4" s="1"/>
  <c r="G73" i="4"/>
  <c r="H73" i="4"/>
  <c r="E68" i="4"/>
  <c r="E69" i="4"/>
  <c r="E65" i="4"/>
  <c r="E66" i="4"/>
  <c r="E67" i="4"/>
  <c r="E45" i="4"/>
  <c r="E36" i="4"/>
  <c r="H33" i="4"/>
  <c r="I33" i="4"/>
  <c r="J33" i="4"/>
  <c r="F33" i="4"/>
  <c r="G33" i="4"/>
  <c r="E33" i="4"/>
  <c r="E32" i="4"/>
  <c r="I30" i="4"/>
  <c r="I28" i="4" s="1"/>
  <c r="J30" i="4"/>
  <c r="J28" i="4" s="1"/>
  <c r="H30" i="4"/>
  <c r="H28" i="4" s="1"/>
  <c r="F28" i="4"/>
  <c r="G28" i="4"/>
  <c r="E27" i="4"/>
  <c r="E26" i="4"/>
  <c r="I86" i="4"/>
  <c r="J86" i="4"/>
  <c r="I96" i="4"/>
  <c r="J96" i="4"/>
  <c r="H20" i="4"/>
  <c r="H44" i="4"/>
  <c r="H96" i="4"/>
  <c r="G96" i="4"/>
  <c r="G86" i="4"/>
  <c r="G55" i="4"/>
  <c r="G20" i="4"/>
  <c r="G44" i="4"/>
  <c r="J44" i="4"/>
  <c r="I44" i="4"/>
  <c r="E51" i="4"/>
  <c r="E161" i="4"/>
  <c r="E162" i="4" s="1"/>
  <c r="E126" i="4"/>
  <c r="E119" i="4"/>
  <c r="E118" i="4"/>
  <c r="E117" i="4"/>
  <c r="E116" i="4"/>
  <c r="E91" i="4"/>
  <c r="E90" i="4"/>
  <c r="E76" i="4"/>
  <c r="E75" i="4"/>
  <c r="E74" i="4"/>
  <c r="E54" i="4"/>
  <c r="E53" i="4"/>
  <c r="E52" i="4"/>
  <c r="E39" i="4"/>
  <c r="E38" i="4"/>
  <c r="E37" i="4"/>
  <c r="E143" i="4"/>
  <c r="E31" i="4"/>
  <c r="J20" i="4"/>
  <c r="I48" i="4"/>
  <c r="H48" i="4"/>
  <c r="E145" i="4"/>
  <c r="H86" i="4"/>
  <c r="F86" i="4"/>
  <c r="E122" i="4"/>
  <c r="E64" i="4"/>
  <c r="J48" i="4"/>
  <c r="E56" i="4"/>
  <c r="E55" i="4"/>
  <c r="F55" i="4"/>
  <c r="I20" i="4"/>
  <c r="F43" i="4"/>
  <c r="E35" i="4"/>
  <c r="E63" i="4"/>
  <c r="E115" i="4"/>
  <c r="E151" i="4"/>
  <c r="J135" i="4"/>
  <c r="E120" i="4"/>
  <c r="E121" i="4"/>
  <c r="E61" i="4"/>
  <c r="E62" i="4"/>
  <c r="E58" i="4"/>
  <c r="E59" i="4"/>
  <c r="E60" i="4"/>
  <c r="I104" i="4"/>
  <c r="J104" i="4"/>
  <c r="E110" i="4"/>
  <c r="E108" i="4"/>
  <c r="E57" i="4"/>
  <c r="F20" i="4"/>
  <c r="E114" i="4"/>
  <c r="F44" i="4"/>
  <c r="E89" i="4"/>
  <c r="I135" i="4"/>
  <c r="G48" i="4"/>
  <c r="E30" i="4"/>
  <c r="E150" i="4"/>
  <c r="E46" i="4"/>
  <c r="E44" i="4" s="1"/>
  <c r="H111" i="4"/>
  <c r="H106" i="4"/>
  <c r="H104" i="4" s="1"/>
  <c r="F128" i="4"/>
  <c r="E50" i="4"/>
  <c r="E48" i="4" s="1"/>
  <c r="I83" i="4"/>
  <c r="I127" i="4"/>
  <c r="G83" i="4"/>
  <c r="H128" i="4"/>
  <c r="F146" i="4"/>
  <c r="E28" i="4"/>
  <c r="E158" i="4"/>
  <c r="E159" i="4"/>
  <c r="J40" i="4"/>
  <c r="H16" i="4"/>
  <c r="H81" i="4"/>
  <c r="F111" i="4"/>
  <c r="F106" i="4"/>
  <c r="I80" i="4"/>
  <c r="I165" i="4" s="1"/>
  <c r="G16" i="4"/>
  <c r="E18" i="4"/>
  <c r="F80" i="4"/>
  <c r="F108" i="4"/>
  <c r="E133" i="4"/>
  <c r="E131" i="4" s="1"/>
  <c r="G41" i="4"/>
  <c r="E41" i="4"/>
  <c r="F24" i="4"/>
  <c r="E24" i="4"/>
  <c r="H24" i="4"/>
  <c r="H147" i="4"/>
  <c r="H146" i="4" s="1"/>
  <c r="G148" i="4"/>
  <c r="G146" i="4" s="1"/>
  <c r="F152" i="4"/>
  <c r="J140" i="4"/>
  <c r="F165" i="4"/>
  <c r="E106" i="4"/>
  <c r="E104" i="4" s="1"/>
  <c r="F104" i="4"/>
  <c r="E128" i="4"/>
  <c r="G80" i="4"/>
  <c r="G40" i="4"/>
  <c r="H129" i="4"/>
  <c r="H127" i="4"/>
  <c r="H166" i="4"/>
  <c r="F129" i="4"/>
  <c r="G165" i="4"/>
  <c r="G78" i="4"/>
  <c r="F48" i="4" l="1"/>
  <c r="F42" i="4"/>
  <c r="G129" i="4"/>
  <c r="G104" i="4"/>
  <c r="H80" i="4"/>
  <c r="H40" i="4"/>
  <c r="E112" i="4"/>
  <c r="G111" i="4"/>
  <c r="E111" i="4" s="1"/>
  <c r="F127" i="4"/>
  <c r="E148" i="4"/>
  <c r="E146" i="4" s="1"/>
  <c r="J156" i="4"/>
  <c r="E84" i="4"/>
  <c r="E83" i="4" s="1"/>
  <c r="F83" i="4"/>
  <c r="J83" i="4"/>
  <c r="J129" i="4"/>
  <c r="J127" i="4" s="1"/>
  <c r="I40" i="4"/>
  <c r="J81" i="4"/>
  <c r="J16" i="4"/>
  <c r="I81" i="4"/>
  <c r="I16" i="4"/>
  <c r="F79" i="4"/>
  <c r="F16" i="4"/>
  <c r="E16" i="4" s="1"/>
  <c r="E17" i="4"/>
  <c r="H83" i="4"/>
  <c r="H131" i="4"/>
  <c r="E138" i="4"/>
  <c r="F137" i="4"/>
  <c r="G137" i="4"/>
  <c r="G135" i="4" s="1"/>
  <c r="E22" i="4"/>
  <c r="E20" i="4" s="1"/>
  <c r="E142" i="4"/>
  <c r="E140" i="4" s="1"/>
  <c r="F81" i="4" l="1"/>
  <c r="E42" i="4"/>
  <c r="E40" i="4" s="1"/>
  <c r="F40" i="4"/>
  <c r="E137" i="4"/>
  <c r="E135" i="4" s="1"/>
  <c r="F135" i="4"/>
  <c r="F164" i="4"/>
  <c r="E79" i="4"/>
  <c r="F78" i="4"/>
  <c r="I166" i="4"/>
  <c r="I163" i="4" s="1"/>
  <c r="I78" i="4"/>
  <c r="J166" i="4"/>
  <c r="J163" i="4" s="1"/>
  <c r="J78" i="4"/>
  <c r="H78" i="4"/>
  <c r="H165" i="4"/>
  <c r="E80" i="4"/>
  <c r="G127" i="4"/>
  <c r="G166" i="4"/>
  <c r="G163" i="4" s="1"/>
  <c r="E129" i="4"/>
  <c r="E127" i="4" s="1"/>
  <c r="H163" i="4" l="1"/>
  <c r="E165" i="4"/>
  <c r="E164" i="4"/>
  <c r="F166" i="4"/>
  <c r="E166" i="4" s="1"/>
  <c r="E81" i="4"/>
  <c r="E78" i="4" s="1"/>
  <c r="F163" i="4" l="1"/>
  <c r="E163" i="4"/>
</calcChain>
</file>

<file path=xl/sharedStrings.xml><?xml version="1.0" encoding="utf-8"?>
<sst xmlns="http://schemas.openxmlformats.org/spreadsheetml/2006/main" count="394" uniqueCount="156">
  <si>
    <t>Всего</t>
  </si>
  <si>
    <t>бюджет Белоярского района</t>
  </si>
  <si>
    <t>«Развитие культуры Белоярского района на 2014 - 2020 годы»</t>
  </si>
  <si>
    <t>Обеспечение деятельности  учреждений (БЦБС)</t>
  </si>
  <si>
    <t xml:space="preserve">Реализация мероприятий </t>
  </si>
  <si>
    <t>Проведение районного семинара для работников библиотек</t>
  </si>
  <si>
    <t>Комплектование библиотечных фондов</t>
  </si>
  <si>
    <t>Повышение квалификации работников</t>
  </si>
  <si>
    <t>Мероприятия по обеспечению и укреплению пожарной безопасности в учреждениях культуры</t>
  </si>
  <si>
    <t>Организация отдыха и оздоровления детей</t>
  </si>
  <si>
    <t>Обеспечение деятельности  учреждений (ЭКЦ)</t>
  </si>
  <si>
    <t>Проведение Дня оленевода</t>
  </si>
  <si>
    <t>Проведение национального праздника «День рыбака»</t>
  </si>
  <si>
    <t>Приобретение предметов народного промысла для обустройства этнографической экспозиции</t>
  </si>
  <si>
    <t>Проведение семинара-практикума «Казымская береста»</t>
  </si>
  <si>
    <t>Организация и проведение районных и окружных выставок и мастер-классов, творческих мастерских в сфере художественных промыслов</t>
  </si>
  <si>
    <t>Цикл мероприятий «Вечная память России» по духовно-нравственному воспитанию молодежи</t>
  </si>
  <si>
    <t>Проведение практикумов, мастер-классов и творческих конкурсов по декоративно-прикладномному искусству</t>
  </si>
  <si>
    <t>Реализация выставочных проектов</t>
  </si>
  <si>
    <t>Обеспечение деятельности  учреждений  (ДШИ)</t>
  </si>
  <si>
    <t>Проведение конкурса пианистов «Волшебные клавиши»</t>
  </si>
  <si>
    <t>Конкурс творчества юных живописцев 
«Мастерская солнца»</t>
  </si>
  <si>
    <t>Проведение зонального фестиваля-конкурса исполнителей на народных и духовых инструментах «Юные дарования»</t>
  </si>
  <si>
    <t>Мероприятия по обеспечению и укреплению пожарной безопасности</t>
  </si>
  <si>
    <t>Проведение отчетных концертов лучших коллективов района</t>
  </si>
  <si>
    <t>Организация и проведение фестиваля национальных культур «Я люблю тебя, Россия!»</t>
  </si>
  <si>
    <t>Организация районного семинара для работников учреждений культурно-досугового типа</t>
  </si>
  <si>
    <t>Проведение благотворительных концертов для различных слоев населения</t>
  </si>
  <si>
    <t xml:space="preserve">Мероприятия по обеспечению и укреплению пожарной безопасности </t>
  </si>
  <si>
    <t xml:space="preserve">Финансовое обеспечение полномочий  Комитета </t>
  </si>
  <si>
    <t>Номер основного мероприятия</t>
  </si>
  <si>
    <t>Источники финансирования</t>
  </si>
  <si>
    <t>Объем бюджетных ассигнований на реализацию муниципальной программы, тыс.рублей</t>
  </si>
  <si>
    <t>в том числе</t>
  </si>
  <si>
    <t>Всего:</t>
  </si>
  <si>
    <t>федеральный бюджет</t>
  </si>
  <si>
    <t>бюджет автономного округа</t>
  </si>
  <si>
    <t>внебюджетные источники</t>
  </si>
  <si>
    <t>Модернизация общедоступных муниципальных библиотек</t>
  </si>
  <si>
    <t>1.2.</t>
  </si>
  <si>
    <t>1.1.</t>
  </si>
  <si>
    <t>1.3.</t>
  </si>
  <si>
    <t>2016  год</t>
  </si>
  <si>
    <t>2017  год</t>
  </si>
  <si>
    <t>2018  год</t>
  </si>
  <si>
    <t>2019  год</t>
  </si>
  <si>
    <t>2020  год</t>
  </si>
  <si>
    <t>1.1</t>
  </si>
  <si>
    <t>бюджет Белоярского района, сформированный за счет средств ХМАО-Югры (далее - бюджет автономного округа)</t>
  </si>
  <si>
    <t>1.2</t>
  </si>
  <si>
    <t>1.3</t>
  </si>
  <si>
    <t>1.4</t>
  </si>
  <si>
    <t>2.1</t>
  </si>
  <si>
    <t>2.2</t>
  </si>
  <si>
    <t>2.3</t>
  </si>
  <si>
    <t>Перечень основных мероприятий муниципальной программы, объемы и источники их финансирования</t>
  </si>
  <si>
    <t>Приложение 2.1</t>
  </si>
  <si>
    <t>1.3.1.</t>
  </si>
  <si>
    <t>1.3.2.</t>
  </si>
  <si>
    <t>1.3.3.</t>
  </si>
  <si>
    <t>1.3.4.</t>
  </si>
  <si>
    <t>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</si>
  <si>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</si>
  <si>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</si>
  <si>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</si>
  <si>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</si>
  <si>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</si>
  <si>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</si>
  <si>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</si>
  <si>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</si>
  <si>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</si>
  <si>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</si>
  <si>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Подпрограмма 2 «Реализация творческого потенциала жителей Белоярского района»</t>
  </si>
  <si>
    <t>1</t>
  </si>
  <si>
    <t>1.2.1.</t>
  </si>
  <si>
    <t>1.2.3.</t>
  </si>
  <si>
    <t>1.2.2.</t>
  </si>
  <si>
    <t>1.2.4.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</si>
  <si>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</si>
  <si>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</si>
  <si>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</si>
  <si>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</si>
  <si>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</si>
  <si>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</si>
  <si>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</si>
  <si>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</si>
  <si>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</si>
  <si>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2.3.</t>
  </si>
  <si>
    <t>Подпрограмма 4 «Создание условий для реализации мероприятий муниципальной программы»</t>
  </si>
  <si>
    <t xml:space="preserve">Организация и исполнение материально-технического обеспечения учреждений (СМТО) </t>
  </si>
  <si>
    <t>Подпрограмма 5 «Развитие отраслевой инфраструктуры»</t>
  </si>
  <si>
    <t>Подпрограмма 6 «Формирование доступной среды жизнедеятельности для инвалидов и других маломобильных групп населения в учреждениях культуры»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</si>
  <si>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</si>
  <si>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</si>
  <si>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</si>
  <si>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</si>
  <si>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Итого по подпрограмме 5</t>
  </si>
  <si>
    <t>Итого по подпрограмме 6</t>
  </si>
  <si>
    <t>Итого по муниципальной программе</t>
  </si>
  <si>
    <t>к муниципальной программе Белоярского района</t>
  </si>
  <si>
    <t>Наименование основных мероприятий муниципальной программы (связь мероприятий с показателями муниципальной программы)</t>
  </si>
  <si>
    <r>
      <t xml:space="preserve">Создание благоприятных условий  для жизнедеятельности </t>
    </r>
    <r>
      <rPr>
        <sz val="12"/>
        <rFont val="Times New Roman"/>
        <family val="1"/>
        <charset val="204"/>
      </rPr>
      <t>(6.1)</t>
    </r>
  </si>
  <si>
    <r>
      <t>Укрепление материально-технической базы учреждений культуры</t>
    </r>
    <r>
      <rPr>
        <sz val="12"/>
        <rFont val="Times New Roman"/>
        <family val="1"/>
        <charset val="204"/>
      </rPr>
      <t xml:space="preserve"> (5.1)</t>
    </r>
  </si>
  <si>
    <t>Строительство объектов культуры (5.1)</t>
  </si>
  <si>
    <r>
      <t xml:space="preserve">Обеспечение исполнения мероприятий муниципальной программы </t>
    </r>
    <r>
      <rPr>
        <sz val="12"/>
        <rFont val="Times New Roman"/>
        <family val="1"/>
        <charset val="204"/>
      </rPr>
      <t>(4.1, 4.2)</t>
    </r>
  </si>
  <si>
    <t>Подпрограмма I «Повышение качества культурных услуг, предоставляемых в области библиотечного, выставочного дела»</t>
  </si>
  <si>
    <r>
      <t>Развитие системы дополнительного образования в области культуры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(2.2)</t>
    </r>
  </si>
  <si>
    <t>Проведение концертно-развлекательного марафона</t>
  </si>
  <si>
    <r>
      <t>Поддержка средств массовой информации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(3.1, 3.2, 3.3)</t>
    </r>
  </si>
  <si>
    <t xml:space="preserve">Сельский дом культуры в д. Нумто </t>
  </si>
  <si>
    <t>2.2.11</t>
  </si>
  <si>
    <t>Проведение традиционного праздника "Нарождение луны"</t>
  </si>
  <si>
    <t>Реализация проекта «Театр берестяных масок»</t>
  </si>
  <si>
    <t>2.2.12</t>
  </si>
  <si>
    <t>Комитет по культуре администрации Белоярского района (далее Комитет по культуре)</t>
  </si>
  <si>
    <t xml:space="preserve">Комитет по культуре </t>
  </si>
  <si>
    <t>Ответственный исполнитель, соисполнитель муниципальной программы (получатель бюджетных средств)</t>
  </si>
  <si>
    <t>200,укп=репление</t>
  </si>
  <si>
    <t>2.2.13</t>
  </si>
  <si>
    <t>Реализация проекта "Школы волонтерского движения "Казымский этнограф"</t>
  </si>
  <si>
    <t>Управление капитального строительства администрации Белоярского района</t>
  </si>
  <si>
    <t>Издание сборника фольклора</t>
  </si>
  <si>
    <t>Стимулирование лучших учреждений,руководителей,педагогов</t>
  </si>
  <si>
    <t>Мероприятия посвященные Дню государственного флага</t>
  </si>
  <si>
    <t>2.2.14</t>
  </si>
  <si>
    <t>2.2.15</t>
  </si>
  <si>
    <t>Подпрограмма 3 «Создание условий для информационного обеспечения населения Белоярского района
посредством печатных средств массовой информации, а также в теле- эфире»</t>
  </si>
  <si>
    <t>Участие творческих коллективов в районных,  окружных, всероссийских, международных конкурсах и фестивалях</t>
  </si>
  <si>
    <t>2.2.16</t>
  </si>
  <si>
    <t>Реализация проекта "Небесные тропы когтистого зверя"</t>
  </si>
  <si>
    <t>2.2.17</t>
  </si>
  <si>
    <t>Модернизация муниципальных музеев</t>
  </si>
  <si>
    <t>Представление проекта "Живая этнография" в городе Витебске Республики Беларусь</t>
  </si>
  <si>
    <t>Участие в семинарах-практикумах</t>
  </si>
  <si>
    <t xml:space="preserve">Организация и проведение мероприятий в рамках празднования государственных праздников Дня России и Дня флага Российской Федерации </t>
  </si>
  <si>
    <t>Организация проведения мероприятий</t>
  </si>
  <si>
    <t>Организация питания детей в оздоровительных лагерях дневного пребывания (софинансирование)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</si>
  <si>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</si>
  <si>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Приложение 2</t>
  </si>
  <si>
    <t>Обеспечение деятельности  учреждений (Камертон)                                                   в том числе, объем средств бюджетных ассигнований, возможных к передаче немуниципальным организациям, включая социально ориентированные некоммерческие организации, на предоставление услуг (работ) в сфере культуры</t>
  </si>
  <si>
    <t>0520299990</t>
  </si>
  <si>
    <t>Культурная мозаика малых городов и сел: партнерская сеть-2017 (Благотворительный Фонд развития города Тюмени)</t>
  </si>
  <si>
    <t>без 12,0+145,0 терроризм и 125,0 охрана окр среды</t>
  </si>
  <si>
    <t>наказы +100</t>
  </si>
  <si>
    <t>1.2.4</t>
  </si>
  <si>
    <t>комплект ФБ</t>
  </si>
  <si>
    <t>наказы, 05500</t>
  </si>
  <si>
    <t>Организация и проведение концертного тура солистов Академии молодых оперных певцов Мариинского театра</t>
  </si>
  <si>
    <t>Проведение мероприятий, направленных на сохранение культуры коренных народов Севера</t>
  </si>
  <si>
    <t>к постановлению от ___ 2018 года №</t>
  </si>
  <si>
    <t>показатели уточнить</t>
  </si>
  <si>
    <t>всего строка</t>
  </si>
  <si>
    <t>3500 и 505</t>
  </si>
  <si>
    <r>
      <t>Развитие библиотечного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(1.1, 1.2, 1.3)</t>
    </r>
  </si>
  <si>
    <r>
      <t>Развитие выставочного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(1.4, 1.5, 1.6)</t>
    </r>
  </si>
  <si>
    <r>
      <t xml:space="preserve">Развитие культурного разнообразия </t>
    </r>
    <r>
      <rPr>
        <sz val="12"/>
        <rFont val="Times New Roman"/>
        <family val="1"/>
        <charset val="204"/>
      </rPr>
      <t>(2.1, 2.3, 2.4, 2.5)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</si>
</sst>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[$-419]General"/>
    <numFmt numFmtId="166" formatCode="* #,##0.00;* \-#,##0.00;* &quot;-&quot;??;@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2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>
      <alignment wrapText="1"/>
    </xf>
    <xf numFmtId="0" fontId="5" fillId="0" borderId="0"/>
    <xf numFmtId="0" fontId="5" fillId="0" borderId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3">
    <xf numFmtId="0" fontId="0" fillId="0" borderId="0" xfId="0"/>
    <xf numFmtId="164" fontId="8" fillId="0" borderId="1" xfId="12" applyNumberFormat="1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8" fillId="0" borderId="0" xfId="12" applyFont="1" applyFill="1" applyBorder="1" applyAlignment="1">
      <alignment vertical="center" wrapText="1"/>
    </xf>
    <xf numFmtId="0" fontId="9" fillId="0" borderId="0" xfId="12" applyFont="1" applyFill="1" applyAlignment="1">
      <alignment vertical="center"/>
    </xf>
    <xf numFmtId="0" fontId="1" fillId="0" borderId="1" xfId="12" applyFont="1" applyFill="1" applyBorder="1" applyAlignment="1">
      <alignment vertical="center" wrapText="1"/>
    </xf>
    <xf numFmtId="164" fontId="1" fillId="0" borderId="1" xfId="12" applyNumberFormat="1" applyFont="1" applyFill="1" applyBorder="1" applyAlignment="1">
      <alignment horizontal="center" vertical="center" wrapText="1"/>
    </xf>
    <xf numFmtId="164" fontId="2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8" fillId="0" borderId="0" xfId="12" applyFont="1" applyFill="1" applyAlignment="1">
      <alignment horizontal="right" vertical="center"/>
    </xf>
    <xf numFmtId="0" fontId="9" fillId="0" borderId="0" xfId="12" applyFont="1" applyFill="1" applyBorder="1" applyAlignment="1">
      <alignment vertical="center" wrapText="1"/>
    </xf>
    <xf numFmtId="164" fontId="8" fillId="0" borderId="0" xfId="12" applyNumberFormat="1" applyFont="1" applyFill="1" applyBorder="1" applyAlignment="1">
      <alignment horizontal="center" vertical="center" wrapText="1"/>
    </xf>
    <xf numFmtId="16" fontId="8" fillId="0" borderId="1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center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164" fontId="1" fillId="0" borderId="0" xfId="12" applyNumberFormat="1" applyFont="1" applyFill="1" applyBorder="1" applyAlignment="1">
      <alignment horizontal="center" vertical="center" wrapText="1"/>
    </xf>
    <xf numFmtId="164" fontId="9" fillId="0" borderId="0" xfId="12" applyNumberFormat="1" applyFont="1" applyFill="1" applyBorder="1" applyAlignment="1">
      <alignment vertical="center"/>
    </xf>
    <xf numFmtId="0" fontId="1" fillId="0" borderId="0" xfId="12" applyFont="1" applyFill="1" applyBorder="1" applyAlignment="1">
      <alignment vertical="center" wrapText="1"/>
    </xf>
    <xf numFmtId="0" fontId="2" fillId="0" borderId="0" xfId="12" applyFont="1" applyFill="1" applyBorder="1" applyAlignment="1">
      <alignment horizontal="left" vertical="center" wrapText="1"/>
    </xf>
    <xf numFmtId="16" fontId="8" fillId="0" borderId="0" xfId="12" applyNumberFormat="1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left" vertical="center" wrapText="1"/>
    </xf>
    <xf numFmtId="164" fontId="8" fillId="0" borderId="0" xfId="12" applyNumberFormat="1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horizontal="left" vertical="center"/>
    </xf>
    <xf numFmtId="164" fontId="9" fillId="0" borderId="0" xfId="12" applyNumberFormat="1" applyFont="1" applyFill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12" applyFont="1" applyFill="1" applyBorder="1" applyAlignment="1">
      <alignment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left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left" vertical="center" wrapText="1"/>
    </xf>
    <xf numFmtId="16" fontId="8" fillId="0" borderId="3" xfId="12" applyNumberFormat="1" applyFont="1" applyFill="1" applyBorder="1" applyAlignment="1">
      <alignment vertical="center" wrapText="1"/>
    </xf>
    <xf numFmtId="0" fontId="11" fillId="0" borderId="0" xfId="12" applyFont="1" applyFill="1" applyAlignment="1">
      <alignment vertical="center"/>
    </xf>
    <xf numFmtId="0" fontId="11" fillId="0" borderId="0" xfId="12" applyFont="1" applyFill="1" applyBorder="1" applyAlignment="1">
      <alignment vertical="center"/>
    </xf>
    <xf numFmtId="0" fontId="11" fillId="0" borderId="1" xfId="12" applyFont="1" applyFill="1" applyBorder="1" applyAlignment="1">
      <alignment vertical="center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49" fontId="9" fillId="0" borderId="0" xfId="12" applyNumberFormat="1" applyFont="1" applyFill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8" fillId="0" borderId="0" xfId="12" applyFont="1" applyFill="1" applyBorder="1" applyAlignment="1">
      <alignment horizontal="right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8" fillId="2" borderId="1" xfId="12" applyFont="1" applyFill="1" applyBorder="1" applyAlignment="1">
      <alignment vertical="center" wrapText="1"/>
    </xf>
    <xf numFmtId="164" fontId="8" fillId="2" borderId="1" xfId="12" applyNumberFormat="1" applyFont="1" applyFill="1" applyBorder="1" applyAlignment="1">
      <alignment horizontal="center" vertical="center" wrapText="1"/>
    </xf>
    <xf numFmtId="43" fontId="8" fillId="0" borderId="1" xfId="12" applyNumberFormat="1" applyFont="1" applyFill="1" applyBorder="1" applyAlignment="1">
      <alignment horizontal="center" vertical="center" wrapText="1"/>
    </xf>
    <xf numFmtId="4" fontId="8" fillId="0" borderId="1" xfId="12" applyNumberFormat="1" applyFont="1" applyFill="1" applyBorder="1" applyAlignment="1">
      <alignment horizontal="center" vertical="center" wrapText="1"/>
    </xf>
    <xf numFmtId="0" fontId="1" fillId="0" borderId="0" xfId="12" applyFont="1" applyFill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vertical="center" wrapText="1"/>
    </xf>
    <xf numFmtId="0" fontId="8" fillId="0" borderId="3" xfId="12" applyFont="1" applyFill="1" applyBorder="1" applyAlignment="1">
      <alignment vertical="center" wrapText="1"/>
    </xf>
    <xf numFmtId="0" fontId="8" fillId="0" borderId="4" xfId="12" applyFont="1" applyFill="1" applyBorder="1" applyAlignment="1">
      <alignment vertical="center" wrapText="1"/>
    </xf>
    <xf numFmtId="0" fontId="8" fillId="0" borderId="2" xfId="12" applyFont="1" applyFill="1" applyBorder="1" applyAlignment="1">
      <alignment vertical="center" wrapText="1"/>
    </xf>
    <xf numFmtId="16" fontId="8" fillId="0" borderId="3" xfId="12" applyNumberFormat="1" applyFont="1" applyFill="1" applyBorder="1" applyAlignment="1">
      <alignment horizontal="center" vertical="center" wrapText="1"/>
    </xf>
    <xf numFmtId="16" fontId="8" fillId="0" borderId="4" xfId="12" applyNumberFormat="1" applyFont="1" applyFill="1" applyBorder="1" applyAlignment="1">
      <alignment horizontal="center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horizontal="center" vertical="center" wrapText="1"/>
    </xf>
    <xf numFmtId="0" fontId="8" fillId="0" borderId="4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3" xfId="12" applyNumberFormat="1" applyFont="1" applyFill="1" applyBorder="1" applyAlignment="1">
      <alignment horizontal="center" vertical="center" wrapText="1"/>
    </xf>
    <xf numFmtId="49" fontId="8" fillId="0" borderId="4" xfId="12" applyNumberFormat="1" applyFont="1" applyFill="1" applyBorder="1" applyAlignment="1">
      <alignment horizontal="center" vertical="center" wrapText="1"/>
    </xf>
    <xf numFmtId="49" fontId="8" fillId="0" borderId="2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16" fontId="8" fillId="0" borderId="1" xfId="12" applyNumberFormat="1" applyFont="1" applyFill="1" applyBorder="1" applyAlignment="1">
      <alignment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1" fillId="0" borderId="3" xfId="12" applyFont="1" applyFill="1" applyBorder="1" applyAlignment="1">
      <alignment horizontal="center"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left" vertical="center" wrapText="1"/>
    </xf>
    <xf numFmtId="0" fontId="1" fillId="0" borderId="4" xfId="12" applyFont="1" applyFill="1" applyBorder="1" applyAlignment="1">
      <alignment horizontal="left" vertical="center" wrapText="1"/>
    </xf>
    <xf numFmtId="0" fontId="1" fillId="0" borderId="2" xfId="12" applyFont="1" applyFill="1" applyBorder="1" applyAlignment="1">
      <alignment horizontal="left" vertical="center" wrapText="1"/>
    </xf>
    <xf numFmtId="0" fontId="8" fillId="0" borderId="3" xfId="12" applyFont="1" applyFill="1" applyBorder="1" applyAlignment="1">
      <alignment horizontal="left" vertical="center" wrapText="1"/>
    </xf>
    <xf numFmtId="0" fontId="8" fillId="0" borderId="4" xfId="12" applyFont="1" applyFill="1" applyBorder="1" applyAlignment="1">
      <alignment horizontal="left" vertical="center" wrapText="1"/>
    </xf>
    <xf numFmtId="0" fontId="8" fillId="0" borderId="2" xfId="12" applyFont="1" applyFill="1" applyBorder="1" applyAlignment="1">
      <alignment horizontal="left" vertical="center" wrapText="1"/>
    </xf>
    <xf numFmtId="0" fontId="8" fillId="0" borderId="0" xfId="12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</cellXfs>
  <cellStyles count="19">
    <cellStyle name="Excel Built-in Normal" xfId="1"/>
    <cellStyle name="Денежный 2" xfId="2"/>
    <cellStyle name="Обычный" xfId="0" builtinId="0"/>
    <cellStyle name="Обычный 2" xfId="3"/>
    <cellStyle name="Обычный 2 2" xfId="4"/>
    <cellStyle name="Обычный 2 2 2" xfId="5"/>
    <cellStyle name="Обычный 2 2_ИНФОРМАЦИЯ К ДУМЕ" xfId="6"/>
    <cellStyle name="Обычный 2 3" xfId="7"/>
    <cellStyle name="Обычный 2_ИНФОРМАЦИЯ К ДУМЕ" xfId="8"/>
    <cellStyle name="Обычный 3" xfId="9"/>
    <cellStyle name="Обычный 3 2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 2" xfId="17"/>
    <cellStyle name="Финансовый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78"/>
  <sheetViews>
    <sheetView tabSelected="1" topLeftCell="A121" zoomScale="85" zoomScaleNormal="85" zoomScaleSheetLayoutView="100" workbookViewId="0">
      <selection activeCell="B104" sqref="B104:B107"/>
    </sheetView>
  </sheetViews>
  <sheetFormatPr defaultColWidth="34.88671875" defaultRowHeight="15.6" outlineLevelRow="1" x14ac:dyDescent="0.3"/>
  <cols>
    <col min="1" max="1" width="15.88671875" style="5" customWidth="1"/>
    <col min="2" max="2" width="41.88671875" style="28" customWidth="1"/>
    <col min="3" max="3" width="27.109375" style="28" customWidth="1"/>
    <col min="4" max="4" width="24" style="5" customWidth="1"/>
    <col min="5" max="5" width="15.44140625" style="5" customWidth="1"/>
    <col min="6" max="6" width="16.6640625" style="5" customWidth="1"/>
    <col min="7" max="9" width="13.44140625" style="5" bestFit="1" customWidth="1"/>
    <col min="10" max="10" width="14.44140625" style="5" customWidth="1"/>
    <col min="11" max="11" width="15.88671875" style="5" customWidth="1"/>
    <col min="12" max="12" width="16.5546875" style="5" customWidth="1"/>
    <col min="13" max="13" width="13.5546875" style="5" customWidth="1"/>
    <col min="14" max="254" width="9.109375" style="5" customWidth="1"/>
    <col min="255" max="255" width="9.33203125" style="5" bestFit="1" customWidth="1"/>
    <col min="256" max="16384" width="34.88671875" style="5"/>
  </cols>
  <sheetData>
    <row r="1" spans="1:11" x14ac:dyDescent="0.3">
      <c r="A1" s="10"/>
      <c r="B1" s="11"/>
      <c r="C1" s="11"/>
      <c r="D1" s="10"/>
      <c r="E1" s="10"/>
      <c r="F1" s="10"/>
      <c r="G1" s="10"/>
      <c r="H1" s="10"/>
      <c r="I1" s="10"/>
      <c r="J1" s="12"/>
      <c r="K1" s="12"/>
    </row>
    <row r="2" spans="1:11" x14ac:dyDescent="0.3">
      <c r="A2" s="10"/>
      <c r="B2" s="11"/>
      <c r="C2" s="11"/>
      <c r="D2" s="10"/>
      <c r="E2" s="10"/>
      <c r="F2" s="10"/>
      <c r="G2" s="10"/>
      <c r="H2" s="10"/>
      <c r="I2" s="10"/>
      <c r="J2" s="12" t="s">
        <v>138</v>
      </c>
      <c r="K2" s="12"/>
    </row>
    <row r="3" spans="1:11" x14ac:dyDescent="0.3">
      <c r="A3" s="10"/>
      <c r="B3" s="11"/>
      <c r="C3" s="11"/>
      <c r="D3" s="10"/>
      <c r="E3" s="10"/>
      <c r="F3" s="10"/>
      <c r="G3" s="10"/>
      <c r="H3" s="10"/>
      <c r="I3" s="10"/>
      <c r="J3" s="12" t="s">
        <v>149</v>
      </c>
      <c r="K3" s="12"/>
    </row>
    <row r="4" spans="1:11" x14ac:dyDescent="0.3">
      <c r="A4" s="10"/>
      <c r="B4" s="11"/>
      <c r="C4" s="11"/>
      <c r="D4" s="10"/>
      <c r="E4" s="10"/>
      <c r="F4" s="10"/>
      <c r="G4" s="10"/>
      <c r="H4" s="10"/>
      <c r="I4" s="10"/>
      <c r="J4" s="12" t="s">
        <v>56</v>
      </c>
      <c r="K4" s="12"/>
    </row>
    <row r="5" spans="1:11" x14ac:dyDescent="0.3">
      <c r="A5" s="10"/>
      <c r="B5" s="11"/>
      <c r="C5" s="11"/>
      <c r="D5" s="10"/>
      <c r="E5" s="10"/>
      <c r="F5" s="10"/>
      <c r="G5" s="10"/>
      <c r="H5" s="10"/>
      <c r="I5" s="10"/>
      <c r="J5" s="12" t="s">
        <v>99</v>
      </c>
      <c r="K5" s="12"/>
    </row>
    <row r="6" spans="1:11" x14ac:dyDescent="0.3">
      <c r="A6" s="10"/>
      <c r="B6" s="11"/>
      <c r="C6" s="11"/>
      <c r="D6" s="10"/>
      <c r="E6" s="10"/>
      <c r="F6" s="10"/>
      <c r="G6" s="10"/>
      <c r="H6" s="10"/>
      <c r="I6" s="10"/>
      <c r="J6" s="12" t="s">
        <v>2</v>
      </c>
      <c r="K6" s="12"/>
    </row>
    <row r="7" spans="1:11" x14ac:dyDescent="0.3">
      <c r="A7" s="10"/>
      <c r="B7" s="11"/>
      <c r="C7" s="11"/>
      <c r="D7" s="10"/>
      <c r="E7" s="10"/>
      <c r="F7" s="10"/>
      <c r="G7" s="10"/>
      <c r="H7" s="10"/>
      <c r="I7" s="10"/>
      <c r="J7" s="12"/>
      <c r="K7" s="12"/>
    </row>
    <row r="8" spans="1:11" x14ac:dyDescent="0.3">
      <c r="A8" s="10"/>
      <c r="B8" s="11"/>
      <c r="C8" s="11"/>
      <c r="D8" s="10"/>
      <c r="E8" s="10"/>
      <c r="F8" s="10"/>
      <c r="G8" s="10"/>
      <c r="H8" s="10"/>
      <c r="I8" s="10"/>
      <c r="J8" s="10"/>
      <c r="K8" s="12"/>
    </row>
    <row r="10" spans="1:11" x14ac:dyDescent="0.3">
      <c r="A10" s="10"/>
      <c r="B10" s="51" t="s">
        <v>55</v>
      </c>
      <c r="C10" s="51"/>
      <c r="D10" s="51"/>
      <c r="E10" s="51"/>
      <c r="F10" s="51"/>
      <c r="G10" s="51"/>
      <c r="H10" s="51"/>
      <c r="I10" s="51"/>
      <c r="J10" s="10"/>
      <c r="K10" s="12"/>
    </row>
    <row r="11" spans="1:11" x14ac:dyDescent="0.3">
      <c r="A11" s="10"/>
      <c r="B11" s="52"/>
      <c r="C11" s="52"/>
      <c r="D11" s="52"/>
      <c r="E11" s="52"/>
      <c r="F11" s="52"/>
      <c r="G11" s="52"/>
      <c r="H11" s="52"/>
      <c r="I11" s="52"/>
      <c r="J11" s="10"/>
      <c r="K11" s="12"/>
    </row>
    <row r="12" spans="1:11" ht="57" customHeight="1" x14ac:dyDescent="0.3">
      <c r="A12" s="54" t="s">
        <v>30</v>
      </c>
      <c r="B12" s="54" t="s">
        <v>100</v>
      </c>
      <c r="C12" s="54" t="s">
        <v>116</v>
      </c>
      <c r="D12" s="54" t="s">
        <v>31</v>
      </c>
      <c r="E12" s="54" t="s">
        <v>32</v>
      </c>
      <c r="F12" s="54"/>
      <c r="G12" s="54"/>
      <c r="H12" s="54"/>
      <c r="I12" s="54"/>
      <c r="J12" s="54"/>
      <c r="K12" s="12"/>
    </row>
    <row r="13" spans="1:11" x14ac:dyDescent="0.3">
      <c r="A13" s="54"/>
      <c r="B13" s="54"/>
      <c r="C13" s="54"/>
      <c r="D13" s="54"/>
      <c r="E13" s="54" t="s">
        <v>0</v>
      </c>
      <c r="F13" s="54" t="s">
        <v>33</v>
      </c>
      <c r="G13" s="54"/>
      <c r="H13" s="54"/>
      <c r="I13" s="54"/>
      <c r="J13" s="54"/>
      <c r="K13" s="10"/>
    </row>
    <row r="14" spans="1:11" ht="33.75" customHeight="1" x14ac:dyDescent="0.3">
      <c r="A14" s="54"/>
      <c r="B14" s="54"/>
      <c r="C14" s="54"/>
      <c r="D14" s="54"/>
      <c r="E14" s="54"/>
      <c r="F14" s="9" t="s">
        <v>42</v>
      </c>
      <c r="G14" s="9" t="s">
        <v>43</v>
      </c>
      <c r="H14" s="9" t="s">
        <v>44</v>
      </c>
      <c r="I14" s="9" t="s">
        <v>45</v>
      </c>
      <c r="J14" s="9" t="s">
        <v>46</v>
      </c>
    </row>
    <row r="15" spans="1:11" ht="15.75" customHeight="1" x14ac:dyDescent="0.3">
      <c r="A15" s="53" t="s">
        <v>105</v>
      </c>
      <c r="B15" s="53"/>
      <c r="C15" s="53"/>
      <c r="D15" s="53"/>
      <c r="E15" s="53"/>
      <c r="F15" s="53"/>
      <c r="G15" s="53"/>
      <c r="H15" s="53"/>
      <c r="I15" s="53"/>
      <c r="J15" s="53"/>
      <c r="K15" s="4"/>
    </row>
    <row r="16" spans="1:11" ht="22.5" customHeight="1" x14ac:dyDescent="0.3">
      <c r="A16" s="54">
        <v>1</v>
      </c>
      <c r="B16" s="55" t="s">
        <v>153</v>
      </c>
      <c r="C16" s="55" t="s">
        <v>114</v>
      </c>
      <c r="D16" s="31" t="s">
        <v>34</v>
      </c>
      <c r="E16" s="1">
        <f>SUM(F16:J16)</f>
        <v>150952.80000000002</v>
      </c>
      <c r="F16" s="1">
        <f>F17+F18+F19</f>
        <v>25858.900000000005</v>
      </c>
      <c r="G16" s="8">
        <f>G17+G18+G19</f>
        <v>31051.7</v>
      </c>
      <c r="H16" s="8">
        <f>H17+H18+H19</f>
        <v>31480.5</v>
      </c>
      <c r="I16" s="1">
        <f>I17+I18+I19</f>
        <v>31242.6</v>
      </c>
      <c r="J16" s="1">
        <f>J17+J18+J19</f>
        <v>31319.1</v>
      </c>
      <c r="K16" s="4"/>
    </row>
    <row r="17" spans="1:12" ht="21.75" customHeight="1" x14ac:dyDescent="0.3">
      <c r="A17" s="54"/>
      <c r="B17" s="55"/>
      <c r="C17" s="55"/>
      <c r="D17" s="31" t="s">
        <v>35</v>
      </c>
      <c r="E17" s="1">
        <f>SUM(F17:J17)</f>
        <v>44.3</v>
      </c>
      <c r="F17" s="1">
        <f>F25</f>
        <v>7.6000000000000005</v>
      </c>
      <c r="G17" s="1">
        <f>G25</f>
        <v>8.5</v>
      </c>
      <c r="H17" s="1">
        <f>H25</f>
        <v>9.4</v>
      </c>
      <c r="I17" s="1">
        <f>I25</f>
        <v>9.4</v>
      </c>
      <c r="J17" s="1">
        <f>J25</f>
        <v>9.4</v>
      </c>
      <c r="K17" s="4"/>
    </row>
    <row r="18" spans="1:12" ht="100.5" customHeight="1" x14ac:dyDescent="0.3">
      <c r="A18" s="54"/>
      <c r="B18" s="55"/>
      <c r="C18" s="55"/>
      <c r="D18" s="31" t="s">
        <v>48</v>
      </c>
      <c r="E18" s="1">
        <f>SUM(F18:J18)</f>
        <v>13776.5</v>
      </c>
      <c r="F18" s="1">
        <f>F21+F26+F30+F35</f>
        <v>1807.8</v>
      </c>
      <c r="G18" s="8">
        <f>G26+G71+G36+G21</f>
        <v>2130.4</v>
      </c>
      <c r="H18" s="8">
        <f>H26+H71+H36+H21</f>
        <v>8728.5</v>
      </c>
      <c r="I18" s="8">
        <f>I26+I71+I36+I21</f>
        <v>554.9</v>
      </c>
      <c r="J18" s="8">
        <f>J26+J71+J36+J21</f>
        <v>554.9</v>
      </c>
      <c r="K18" s="4"/>
      <c r="L18" s="5" t="s">
        <v>150</v>
      </c>
    </row>
    <row r="19" spans="1:12" ht="36.75" customHeight="1" x14ac:dyDescent="0.3">
      <c r="A19" s="54"/>
      <c r="B19" s="55"/>
      <c r="C19" s="55"/>
      <c r="D19" s="31" t="s">
        <v>1</v>
      </c>
      <c r="E19" s="1">
        <f>SUM(F19:J19)</f>
        <v>137132</v>
      </c>
      <c r="F19" s="1">
        <f>F22+F27+F31+F39+F35</f>
        <v>24043.500000000004</v>
      </c>
      <c r="G19" s="8">
        <f>G22+G27+G31+G39</f>
        <v>28912.799999999999</v>
      </c>
      <c r="H19" s="8">
        <f>H22+H27+H31+H39</f>
        <v>22742.6</v>
      </c>
      <c r="I19" s="1">
        <f>I22+I27+I31+I39</f>
        <v>30678.3</v>
      </c>
      <c r="J19" s="1">
        <f>J22+J27+J31+J39</f>
        <v>30754.799999999999</v>
      </c>
      <c r="K19" s="4"/>
    </row>
    <row r="20" spans="1:12" ht="23.25" customHeight="1" x14ac:dyDescent="0.3">
      <c r="A20" s="68" t="s">
        <v>47</v>
      </c>
      <c r="B20" s="56" t="s">
        <v>3</v>
      </c>
      <c r="C20" s="56" t="s">
        <v>115</v>
      </c>
      <c r="D20" s="31" t="s">
        <v>34</v>
      </c>
      <c r="E20" s="1">
        <f>E22+E21</f>
        <v>145055.20000000001</v>
      </c>
      <c r="F20" s="1">
        <f>F22+F21</f>
        <v>23829.9</v>
      </c>
      <c r="G20" s="8">
        <f>G22+G21</f>
        <v>29746</v>
      </c>
      <c r="H20" s="8">
        <f>H22+H21</f>
        <v>30426.199999999997</v>
      </c>
      <c r="I20" s="1">
        <f>I22</f>
        <v>30488.3</v>
      </c>
      <c r="J20" s="1">
        <f>J22</f>
        <v>30564.799999999999</v>
      </c>
      <c r="K20" s="4"/>
    </row>
    <row r="21" spans="1:12" ht="35.25" customHeight="1" x14ac:dyDescent="0.3">
      <c r="A21" s="69"/>
      <c r="B21" s="57"/>
      <c r="C21" s="57"/>
      <c r="D21" s="31" t="s">
        <v>36</v>
      </c>
      <c r="E21" s="1">
        <f>SUM(F21:J21)</f>
        <v>9048</v>
      </c>
      <c r="F21" s="1">
        <f>70</f>
        <v>70</v>
      </c>
      <c r="G21" s="8">
        <f>981.6+77.8</f>
        <v>1059.4000000000001</v>
      </c>
      <c r="H21" s="1">
        <v>7918.6</v>
      </c>
      <c r="I21" s="1">
        <v>0</v>
      </c>
      <c r="J21" s="1">
        <v>0</v>
      </c>
      <c r="K21" s="45"/>
    </row>
    <row r="22" spans="1:12" ht="65.25" customHeight="1" x14ac:dyDescent="0.3">
      <c r="A22" s="70"/>
      <c r="B22" s="57"/>
      <c r="C22" s="57"/>
      <c r="D22" s="31" t="s">
        <v>1</v>
      </c>
      <c r="E22" s="1">
        <f>SUM(F22:J22)</f>
        <v>136007.20000000001</v>
      </c>
      <c r="F22" s="1">
        <f>21568.5+981.4+1210</f>
        <v>23759.9</v>
      </c>
      <c r="G22" s="8">
        <f>21867+865.8+3642.5+2476.5-165.2</f>
        <v>28686.6</v>
      </c>
      <c r="H22" s="1">
        <v>22507.599999999999</v>
      </c>
      <c r="I22" s="1">
        <v>30488.3</v>
      </c>
      <c r="J22" s="1">
        <v>30564.799999999999</v>
      </c>
      <c r="K22" s="13"/>
    </row>
    <row r="23" spans="1:12" ht="36" hidden="1" customHeight="1" x14ac:dyDescent="0.3">
      <c r="A23" s="32"/>
      <c r="B23" s="58"/>
      <c r="C23" s="58"/>
      <c r="D23" s="31"/>
      <c r="E23" s="1"/>
      <c r="F23" s="1"/>
      <c r="G23" s="8"/>
      <c r="H23" s="1"/>
      <c r="I23" s="1"/>
      <c r="J23" s="1"/>
      <c r="K23" s="13"/>
    </row>
    <row r="24" spans="1:12" ht="15.75" customHeight="1" x14ac:dyDescent="0.3">
      <c r="A24" s="74" t="s">
        <v>49</v>
      </c>
      <c r="B24" s="73" t="s">
        <v>38</v>
      </c>
      <c r="C24" s="73" t="s">
        <v>115</v>
      </c>
      <c r="D24" s="31" t="s">
        <v>34</v>
      </c>
      <c r="E24" s="1">
        <f>SUM(F24:J24)</f>
        <v>5445.5999999999985</v>
      </c>
      <c r="F24" s="1">
        <f>F26+F27+F25</f>
        <v>1938.6</v>
      </c>
      <c r="G24" s="8">
        <f>G26+G27+G25</f>
        <v>1215.3</v>
      </c>
      <c r="H24" s="8">
        <f>H26+H27+H25</f>
        <v>963.90000000000009</v>
      </c>
      <c r="I24" s="8">
        <f>I26+I27+I25</f>
        <v>663.9</v>
      </c>
      <c r="J24" s="8">
        <f>J26+J27+J25</f>
        <v>663.9</v>
      </c>
    </row>
    <row r="25" spans="1:12" ht="15.75" customHeight="1" x14ac:dyDescent="0.3">
      <c r="A25" s="74"/>
      <c r="B25" s="73"/>
      <c r="C25" s="73"/>
      <c r="D25" s="31" t="s">
        <v>35</v>
      </c>
      <c r="E25" s="1">
        <f>SUM(F25:J25)</f>
        <v>44.3</v>
      </c>
      <c r="F25" s="1">
        <f>8.9-1.3</f>
        <v>7.6000000000000005</v>
      </c>
      <c r="G25" s="1">
        <v>8.5</v>
      </c>
      <c r="H25" s="1">
        <v>9.4</v>
      </c>
      <c r="I25" s="1">
        <v>9.4</v>
      </c>
      <c r="J25" s="1">
        <v>9.4</v>
      </c>
      <c r="L25" s="5" t="s">
        <v>145</v>
      </c>
    </row>
    <row r="26" spans="1:12" ht="36.75" customHeight="1" x14ac:dyDescent="0.3">
      <c r="A26" s="74"/>
      <c r="B26" s="73"/>
      <c r="C26" s="73"/>
      <c r="D26" s="31" t="s">
        <v>36</v>
      </c>
      <c r="E26" s="1">
        <f t="shared" ref="E26:E39" si="0">SUM(F26:J26)</f>
        <v>4728.5</v>
      </c>
      <c r="F26" s="1">
        <f>1604.8-510+543+100</f>
        <v>1737.8</v>
      </c>
      <c r="G26" s="8">
        <f>677.7+83.3+150+160</f>
        <v>1071</v>
      </c>
      <c r="H26" s="1">
        <f>762.2+47.7</f>
        <v>809.90000000000009</v>
      </c>
      <c r="I26" s="1">
        <f>507.2+47.7</f>
        <v>554.9</v>
      </c>
      <c r="J26" s="1">
        <f>507.2+47.7</f>
        <v>554.9</v>
      </c>
    </row>
    <row r="27" spans="1:12" ht="36.75" customHeight="1" x14ac:dyDescent="0.3">
      <c r="A27" s="74"/>
      <c r="B27" s="73"/>
      <c r="C27" s="73"/>
      <c r="D27" s="31" t="s">
        <v>1</v>
      </c>
      <c r="E27" s="1">
        <f t="shared" si="0"/>
        <v>672.80000000000007</v>
      </c>
      <c r="F27" s="1">
        <f>283.2-90</f>
        <v>193.2</v>
      </c>
      <c r="G27" s="8">
        <f>135.8</f>
        <v>135.80000000000001</v>
      </c>
      <c r="H27" s="1">
        <f>134.5+10.1</f>
        <v>144.6</v>
      </c>
      <c r="I27" s="1">
        <f>89.5+10.1</f>
        <v>99.6</v>
      </c>
      <c r="J27" s="1">
        <f>89.5+10.1</f>
        <v>99.6</v>
      </c>
    </row>
    <row r="28" spans="1:12" ht="12.75" customHeight="1" x14ac:dyDescent="0.3">
      <c r="A28" s="68" t="s">
        <v>50</v>
      </c>
      <c r="B28" s="56" t="s">
        <v>4</v>
      </c>
      <c r="C28" s="56" t="s">
        <v>115</v>
      </c>
      <c r="D28" s="31" t="s">
        <v>34</v>
      </c>
      <c r="E28" s="1">
        <f t="shared" si="0"/>
        <v>202</v>
      </c>
      <c r="F28" s="1">
        <f>F29+F30+F31</f>
        <v>40.4</v>
      </c>
      <c r="G28" s="1">
        <f>G29+G31+G30</f>
        <v>40.4</v>
      </c>
      <c r="H28" s="1">
        <f>H29+H31+H30</f>
        <v>40.4</v>
      </c>
      <c r="I28" s="1">
        <f>I29+I31+I30</f>
        <v>40.4</v>
      </c>
      <c r="J28" s="1">
        <f>J29+J31+J30</f>
        <v>40.4</v>
      </c>
    </row>
    <row r="29" spans="1:12" ht="14.25" hidden="1" customHeight="1" x14ac:dyDescent="0.3">
      <c r="A29" s="69"/>
      <c r="B29" s="57"/>
      <c r="C29" s="57"/>
      <c r="D29" s="31" t="s">
        <v>35</v>
      </c>
      <c r="E29" s="1">
        <f t="shared" si="0"/>
        <v>0</v>
      </c>
      <c r="F29" s="1">
        <f>F34</f>
        <v>0</v>
      </c>
      <c r="G29" s="1">
        <f>G34</f>
        <v>0</v>
      </c>
      <c r="H29" s="1">
        <f>H34</f>
        <v>0</v>
      </c>
      <c r="I29" s="1">
        <f>I34</f>
        <v>0</v>
      </c>
      <c r="J29" s="1">
        <f>J34</f>
        <v>0</v>
      </c>
    </row>
    <row r="30" spans="1:12" ht="35.25" hidden="1" customHeight="1" x14ac:dyDescent="0.3">
      <c r="A30" s="69"/>
      <c r="B30" s="57"/>
      <c r="C30" s="57"/>
      <c r="D30" s="31" t="s">
        <v>36</v>
      </c>
      <c r="E30" s="1">
        <f t="shared" si="0"/>
        <v>0</v>
      </c>
      <c r="F30" s="1">
        <f>F36</f>
        <v>0</v>
      </c>
      <c r="G30" s="1">
        <f>G36</f>
        <v>0</v>
      </c>
      <c r="H30" s="1">
        <f>H36</f>
        <v>0</v>
      </c>
      <c r="I30" s="1">
        <f>I36</f>
        <v>0</v>
      </c>
      <c r="J30" s="1">
        <f>J36</f>
        <v>0</v>
      </c>
      <c r="L30" s="5" t="s">
        <v>117</v>
      </c>
    </row>
    <row r="31" spans="1:12" ht="35.25" customHeight="1" x14ac:dyDescent="0.3">
      <c r="A31" s="70"/>
      <c r="B31" s="58"/>
      <c r="C31" s="58"/>
      <c r="D31" s="31" t="s">
        <v>1</v>
      </c>
      <c r="E31" s="1">
        <f t="shared" si="0"/>
        <v>202</v>
      </c>
      <c r="F31" s="1">
        <v>40.4</v>
      </c>
      <c r="G31" s="1">
        <f>G32</f>
        <v>40.4</v>
      </c>
      <c r="H31" s="1">
        <f>H32+H35</f>
        <v>40.4</v>
      </c>
      <c r="I31" s="1">
        <f>I32+I35</f>
        <v>40.4</v>
      </c>
      <c r="J31" s="1">
        <f>J32+J35</f>
        <v>40.4</v>
      </c>
    </row>
    <row r="32" spans="1:12" ht="39.75" customHeight="1" collapsed="1" x14ac:dyDescent="0.3">
      <c r="A32" s="32" t="s">
        <v>57</v>
      </c>
      <c r="B32" s="30" t="s">
        <v>5</v>
      </c>
      <c r="C32" s="31" t="s">
        <v>115</v>
      </c>
      <c r="D32" s="31" t="s">
        <v>1</v>
      </c>
      <c r="E32" s="1">
        <f t="shared" si="0"/>
        <v>202</v>
      </c>
      <c r="F32" s="1">
        <v>40.4</v>
      </c>
      <c r="G32" s="1">
        <v>40.4</v>
      </c>
      <c r="H32" s="1">
        <v>40.4</v>
      </c>
      <c r="I32" s="1">
        <v>40.4</v>
      </c>
      <c r="J32" s="1">
        <v>40.4</v>
      </c>
    </row>
    <row r="33" spans="1:12" ht="15.75" hidden="1" customHeight="1" outlineLevel="1" x14ac:dyDescent="0.3">
      <c r="A33" s="68" t="s">
        <v>58</v>
      </c>
      <c r="B33" s="75" t="s">
        <v>6</v>
      </c>
      <c r="C33" s="56" t="s">
        <v>115</v>
      </c>
      <c r="D33" s="31" t="s">
        <v>34</v>
      </c>
      <c r="E33" s="1">
        <f t="shared" si="0"/>
        <v>0</v>
      </c>
      <c r="F33" s="1">
        <f>F34+F35+F36</f>
        <v>0</v>
      </c>
      <c r="G33" s="1">
        <f>G34+G35+G36</f>
        <v>0</v>
      </c>
      <c r="H33" s="1">
        <f>H34+H35+H36</f>
        <v>0</v>
      </c>
      <c r="I33" s="1">
        <f>I34+I35+I36</f>
        <v>0</v>
      </c>
      <c r="J33" s="1">
        <f>J34+J35+J36</f>
        <v>0</v>
      </c>
    </row>
    <row r="34" spans="1:12" ht="23.25" hidden="1" customHeight="1" outlineLevel="1" x14ac:dyDescent="0.3">
      <c r="A34" s="69"/>
      <c r="B34" s="76"/>
      <c r="C34" s="57"/>
      <c r="D34" s="31" t="s">
        <v>35</v>
      </c>
      <c r="E34" s="1"/>
      <c r="F34" s="1"/>
      <c r="G34" s="1"/>
      <c r="H34" s="1"/>
      <c r="I34" s="1"/>
      <c r="J34" s="1"/>
    </row>
    <row r="35" spans="1:12" ht="28.5" hidden="1" customHeight="1" outlineLevel="1" x14ac:dyDescent="0.3">
      <c r="A35" s="69"/>
      <c r="B35" s="76"/>
      <c r="C35" s="57"/>
      <c r="D35" s="31" t="s">
        <v>1</v>
      </c>
      <c r="E35" s="1">
        <f t="shared" si="0"/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</row>
    <row r="36" spans="1:12" ht="32.25" hidden="1" customHeight="1" outlineLevel="1" x14ac:dyDescent="0.3">
      <c r="A36" s="70"/>
      <c r="B36" s="77"/>
      <c r="C36" s="58"/>
      <c r="D36" s="31" t="s">
        <v>36</v>
      </c>
      <c r="E36" s="1">
        <f t="shared" si="0"/>
        <v>0</v>
      </c>
      <c r="F36" s="1"/>
      <c r="G36" s="1"/>
      <c r="H36" s="1">
        <v>0</v>
      </c>
      <c r="I36" s="1">
        <v>0</v>
      </c>
      <c r="J36" s="1">
        <v>0</v>
      </c>
      <c r="K36" s="44">
        <v>310</v>
      </c>
    </row>
    <row r="37" spans="1:12" ht="31.2" hidden="1" outlineLevel="1" x14ac:dyDescent="0.3">
      <c r="A37" s="32" t="s">
        <v>59</v>
      </c>
      <c r="B37" s="30" t="s">
        <v>7</v>
      </c>
      <c r="C37" s="31" t="s">
        <v>115</v>
      </c>
      <c r="D37" s="31" t="s">
        <v>1</v>
      </c>
      <c r="E37" s="1">
        <f t="shared" si="0"/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2" ht="63.75" hidden="1" customHeight="1" outlineLevel="1" x14ac:dyDescent="0.3">
      <c r="A38" s="32" t="s">
        <v>60</v>
      </c>
      <c r="B38" s="30" t="s">
        <v>8</v>
      </c>
      <c r="C38" s="31" t="s">
        <v>115</v>
      </c>
      <c r="D38" s="31" t="s">
        <v>1</v>
      </c>
      <c r="E38" s="1">
        <f t="shared" si="0"/>
        <v>0</v>
      </c>
      <c r="F38" s="1">
        <v>0</v>
      </c>
      <c r="G38" s="1">
        <v>0</v>
      </c>
      <c r="H38" s="1"/>
      <c r="I38" s="1">
        <v>0</v>
      </c>
      <c r="J38" s="1">
        <v>0</v>
      </c>
    </row>
    <row r="39" spans="1:12" ht="41.25" customHeight="1" x14ac:dyDescent="0.3">
      <c r="A39" s="32" t="s">
        <v>51</v>
      </c>
      <c r="B39" s="31" t="s">
        <v>9</v>
      </c>
      <c r="C39" s="31" t="s">
        <v>115</v>
      </c>
      <c r="D39" s="31" t="s">
        <v>1</v>
      </c>
      <c r="E39" s="1">
        <f t="shared" si="0"/>
        <v>250</v>
      </c>
      <c r="F39" s="1">
        <v>50</v>
      </c>
      <c r="G39" s="1">
        <v>50</v>
      </c>
      <c r="H39" s="1">
        <v>50</v>
      </c>
      <c r="I39" s="1">
        <v>50</v>
      </c>
      <c r="J39" s="1">
        <v>50</v>
      </c>
    </row>
    <row r="40" spans="1:12" ht="41.25" customHeight="1" x14ac:dyDescent="0.3">
      <c r="A40" s="62">
        <v>2</v>
      </c>
      <c r="B40" s="56" t="s">
        <v>154</v>
      </c>
      <c r="C40" s="56" t="s">
        <v>115</v>
      </c>
      <c r="D40" s="31" t="s">
        <v>34</v>
      </c>
      <c r="E40" s="1">
        <f>E41+E42</f>
        <v>91383.93</v>
      </c>
      <c r="F40" s="1">
        <f>F42+F41</f>
        <v>17282.5</v>
      </c>
      <c r="G40" s="1">
        <f>G42+G41</f>
        <v>18816.999999999996</v>
      </c>
      <c r="H40" s="1">
        <f>H42+H41</f>
        <v>18484.300000000003</v>
      </c>
      <c r="I40" s="1">
        <f>I42+I41</f>
        <v>18612</v>
      </c>
      <c r="J40" s="1">
        <f>J42+J41</f>
        <v>18188.13</v>
      </c>
    </row>
    <row r="41" spans="1:12" ht="41.25" customHeight="1" x14ac:dyDescent="0.3">
      <c r="A41" s="63"/>
      <c r="B41" s="57"/>
      <c r="C41" s="57"/>
      <c r="D41" s="31" t="s">
        <v>36</v>
      </c>
      <c r="E41" s="1">
        <f>SUM(F41:J41)</f>
        <v>6753.43</v>
      </c>
      <c r="F41" s="1">
        <f>F45+F49</f>
        <v>698.7</v>
      </c>
      <c r="G41" s="1">
        <f>G49+G45</f>
        <v>873.3</v>
      </c>
      <c r="H41" s="1">
        <f>H49+H45</f>
        <v>4660</v>
      </c>
      <c r="I41" s="1">
        <f>I49+I45</f>
        <v>454.5</v>
      </c>
      <c r="J41" s="1">
        <f>J49+J45</f>
        <v>66.930000000000007</v>
      </c>
    </row>
    <row r="42" spans="1:12" ht="31.2" x14ac:dyDescent="0.3">
      <c r="A42" s="64"/>
      <c r="B42" s="57"/>
      <c r="C42" s="57"/>
      <c r="D42" s="31" t="s">
        <v>1</v>
      </c>
      <c r="E42" s="1">
        <f>SUM(F42:J42)</f>
        <v>84630.5</v>
      </c>
      <c r="F42" s="1">
        <f>F46+F50+F77</f>
        <v>16583.8</v>
      </c>
      <c r="G42" s="1">
        <f>G46+G50+G77</f>
        <v>17943.699999999997</v>
      </c>
      <c r="H42" s="1">
        <f>H46+H50+H77</f>
        <v>13824.300000000001</v>
      </c>
      <c r="I42" s="1">
        <f>I46+I50+I77</f>
        <v>18157.5</v>
      </c>
      <c r="J42" s="1">
        <f>J46+J50+J77</f>
        <v>18121.2</v>
      </c>
      <c r="K42" s="4"/>
    </row>
    <row r="43" spans="1:12" hidden="1" x14ac:dyDescent="0.3">
      <c r="A43" s="9"/>
      <c r="B43" s="58"/>
      <c r="C43" s="58"/>
      <c r="D43" s="31"/>
      <c r="E43" s="1"/>
      <c r="F43" s="1">
        <f>F47</f>
        <v>0</v>
      </c>
      <c r="G43" s="1"/>
      <c r="H43" s="1"/>
      <c r="I43" s="1"/>
      <c r="J43" s="1"/>
      <c r="K43" s="4"/>
    </row>
    <row r="44" spans="1:12" x14ac:dyDescent="0.3">
      <c r="A44" s="68" t="s">
        <v>52</v>
      </c>
      <c r="B44" s="56" t="s">
        <v>10</v>
      </c>
      <c r="C44" s="56" t="s">
        <v>115</v>
      </c>
      <c r="D44" s="31" t="s">
        <v>34</v>
      </c>
      <c r="E44" s="1">
        <f>E46+E45</f>
        <v>86979.799999999988</v>
      </c>
      <c r="F44" s="1">
        <f>F46+F45</f>
        <v>15763.5</v>
      </c>
      <c r="G44" s="1">
        <f>G46+G45</f>
        <v>17646.699999999997</v>
      </c>
      <c r="H44" s="1">
        <f>H46+H45</f>
        <v>17982.900000000001</v>
      </c>
      <c r="I44" s="1">
        <f>I46</f>
        <v>17777.3</v>
      </c>
      <c r="J44" s="1">
        <f>J46</f>
        <v>17809.400000000001</v>
      </c>
      <c r="K44" s="4"/>
    </row>
    <row r="45" spans="1:12" ht="31.2" x14ac:dyDescent="0.3">
      <c r="A45" s="69"/>
      <c r="B45" s="57"/>
      <c r="C45" s="57"/>
      <c r="D45" s="31" t="s">
        <v>36</v>
      </c>
      <c r="E45" s="1">
        <f>SUM(F45:J45)</f>
        <v>5399.9</v>
      </c>
      <c r="F45" s="1">
        <f>120+180+98.1</f>
        <v>398.1</v>
      </c>
      <c r="G45" s="8">
        <v>473.6</v>
      </c>
      <c r="H45" s="1">
        <f>4288.2+100+90+50</f>
        <v>4528.2</v>
      </c>
      <c r="I45" s="1">
        <v>0</v>
      </c>
      <c r="J45" s="1">
        <v>0</v>
      </c>
      <c r="K45" s="4"/>
      <c r="L45" s="5" t="s">
        <v>143</v>
      </c>
    </row>
    <row r="46" spans="1:12" ht="31.2" x14ac:dyDescent="0.3">
      <c r="A46" s="70"/>
      <c r="B46" s="57"/>
      <c r="C46" s="57"/>
      <c r="D46" s="31" t="s">
        <v>1</v>
      </c>
      <c r="E46" s="1">
        <f>SUM(F46:J46)</f>
        <v>81579.899999999994</v>
      </c>
      <c r="F46" s="1">
        <f>14293.5+563.3+456.5+52.1</f>
        <v>15365.4</v>
      </c>
      <c r="G46" s="8">
        <f>13564.4+1978.5+612.1+1328-309.9</f>
        <v>17173.099999999999</v>
      </c>
      <c r="H46" s="1">
        <f>13554.7-100</f>
        <v>13454.7</v>
      </c>
      <c r="I46" s="1">
        <v>17777.3</v>
      </c>
      <c r="J46" s="1">
        <v>17809.400000000001</v>
      </c>
    </row>
    <row r="47" spans="1:12" ht="2.25" hidden="1" customHeight="1" x14ac:dyDescent="0.3">
      <c r="A47" s="32"/>
      <c r="B47" s="58"/>
      <c r="C47" s="58"/>
      <c r="D47" s="31"/>
      <c r="E47" s="1"/>
      <c r="F47" s="1"/>
      <c r="G47" s="1"/>
      <c r="H47" s="1"/>
      <c r="I47" s="1"/>
      <c r="J47" s="1"/>
      <c r="K47" s="1"/>
    </row>
    <row r="48" spans="1:12" ht="30" customHeight="1" x14ac:dyDescent="0.3">
      <c r="A48" s="68" t="s">
        <v>53</v>
      </c>
      <c r="B48" s="56" t="s">
        <v>4</v>
      </c>
      <c r="C48" s="56" t="s">
        <v>115</v>
      </c>
      <c r="D48" s="31" t="s">
        <v>34</v>
      </c>
      <c r="E48" s="1">
        <f t="shared" ref="E48:J48" si="1">E49+E50</f>
        <v>4154.13</v>
      </c>
      <c r="F48" s="1">
        <f t="shared" si="1"/>
        <v>1469</v>
      </c>
      <c r="G48" s="1">
        <f t="shared" si="1"/>
        <v>1120.3</v>
      </c>
      <c r="H48" s="1">
        <f t="shared" si="1"/>
        <v>451.40000000000003</v>
      </c>
      <c r="I48" s="1">
        <f t="shared" si="1"/>
        <v>784.7</v>
      </c>
      <c r="J48" s="1">
        <f t="shared" si="1"/>
        <v>328.73</v>
      </c>
      <c r="K48" s="14"/>
    </row>
    <row r="49" spans="1:13" ht="34.5" customHeight="1" x14ac:dyDescent="0.3">
      <c r="A49" s="69"/>
      <c r="B49" s="57"/>
      <c r="C49" s="57"/>
      <c r="D49" s="31" t="s">
        <v>36</v>
      </c>
      <c r="E49" s="1">
        <f>F49+G49+H49+I49+J49</f>
        <v>1353.53</v>
      </c>
      <c r="F49" s="1">
        <f>F56+F67</f>
        <v>300.60000000000002</v>
      </c>
      <c r="G49" s="1">
        <f>G74</f>
        <v>399.7</v>
      </c>
      <c r="H49" s="1">
        <f>H74</f>
        <v>131.80000000000001</v>
      </c>
      <c r="I49" s="1">
        <f>I74</f>
        <v>454.5</v>
      </c>
      <c r="J49" s="1">
        <f>J74</f>
        <v>66.930000000000007</v>
      </c>
      <c r="K49" s="14"/>
    </row>
    <row r="50" spans="1:13" ht="31.2" x14ac:dyDescent="0.3">
      <c r="A50" s="70"/>
      <c r="B50" s="58"/>
      <c r="C50" s="58"/>
      <c r="D50" s="31" t="s">
        <v>1</v>
      </c>
      <c r="E50" s="1">
        <f>SUM(F50:J50)</f>
        <v>2800.6</v>
      </c>
      <c r="F50" s="1">
        <f>F51+F52+F53+F54+F57+F63+F64+F66+F65+F68+F69</f>
        <v>1168.4000000000001</v>
      </c>
      <c r="G50" s="1">
        <f>G51+G52+G53+G54+G57+G58+G59+G60+G61+G62+G63+G69+G75+G76+G68</f>
        <v>720.6</v>
      </c>
      <c r="H50" s="1">
        <f>H51+H52+H53+H54+H55+H59+H60+H61+H62+H75+H63</f>
        <v>319.60000000000002</v>
      </c>
      <c r="I50" s="1">
        <f>I51+I52+I53+I54+I55+I59+I60+I61+I62+I75+I63</f>
        <v>330.2</v>
      </c>
      <c r="J50" s="1">
        <f>J51+J52+J53+J54+J55+J59+J60+J61+J62+J75+J63</f>
        <v>261.8</v>
      </c>
    </row>
    <row r="51" spans="1:13" ht="31.2" x14ac:dyDescent="0.3">
      <c r="A51" s="32" t="s">
        <v>62</v>
      </c>
      <c r="B51" s="30" t="s">
        <v>11</v>
      </c>
      <c r="C51" s="31" t="s">
        <v>115</v>
      </c>
      <c r="D51" s="31" t="s">
        <v>1</v>
      </c>
      <c r="E51" s="1">
        <f>SUM(F51:J51)</f>
        <v>500</v>
      </c>
      <c r="F51" s="1">
        <v>100</v>
      </c>
      <c r="G51" s="1">
        <v>100</v>
      </c>
      <c r="H51" s="1">
        <v>100</v>
      </c>
      <c r="I51" s="1">
        <v>100</v>
      </c>
      <c r="J51" s="1">
        <v>100</v>
      </c>
    </row>
    <row r="52" spans="1:13" ht="31.2" x14ac:dyDescent="0.3">
      <c r="A52" s="32" t="s">
        <v>63</v>
      </c>
      <c r="B52" s="30" t="s">
        <v>12</v>
      </c>
      <c r="C52" s="31" t="s">
        <v>115</v>
      </c>
      <c r="D52" s="31" t="s">
        <v>1</v>
      </c>
      <c r="E52" s="1">
        <f>SUM(F52:J52)</f>
        <v>198.39999999999998</v>
      </c>
      <c r="F52" s="1">
        <v>60</v>
      </c>
      <c r="G52" s="1">
        <v>34.6</v>
      </c>
      <c r="H52" s="1">
        <v>34.6</v>
      </c>
      <c r="I52" s="1">
        <v>34.6</v>
      </c>
      <c r="J52" s="1">
        <v>34.6</v>
      </c>
    </row>
    <row r="53" spans="1:13" ht="71.25" customHeight="1" x14ac:dyDescent="0.3">
      <c r="A53" s="32" t="s">
        <v>64</v>
      </c>
      <c r="B53" s="30" t="s">
        <v>13</v>
      </c>
      <c r="C53" s="31" t="s">
        <v>115</v>
      </c>
      <c r="D53" s="31" t="s">
        <v>1</v>
      </c>
      <c r="E53" s="1">
        <f>SUM(F53:J53)</f>
        <v>306.2</v>
      </c>
      <c r="F53" s="1">
        <v>70</v>
      </c>
      <c r="G53" s="1">
        <v>70</v>
      </c>
      <c r="H53" s="1">
        <v>55.4</v>
      </c>
      <c r="I53" s="1">
        <v>55.4</v>
      </c>
      <c r="J53" s="1">
        <v>55.4</v>
      </c>
    </row>
    <row r="54" spans="1:13" ht="31.2" x14ac:dyDescent="0.3">
      <c r="A54" s="32" t="s">
        <v>65</v>
      </c>
      <c r="B54" s="30" t="s">
        <v>14</v>
      </c>
      <c r="C54" s="31" t="s">
        <v>115</v>
      </c>
      <c r="D54" s="31" t="s">
        <v>1</v>
      </c>
      <c r="E54" s="1">
        <f>SUM(F54:J54)</f>
        <v>120</v>
      </c>
      <c r="F54" s="1">
        <v>30</v>
      </c>
      <c r="G54" s="1">
        <v>30</v>
      </c>
      <c r="H54" s="1">
        <v>20</v>
      </c>
      <c r="I54" s="1">
        <v>20</v>
      </c>
      <c r="J54" s="1">
        <v>20</v>
      </c>
    </row>
    <row r="55" spans="1:13" x14ac:dyDescent="0.3">
      <c r="A55" s="68" t="s">
        <v>66</v>
      </c>
      <c r="B55" s="65" t="s">
        <v>15</v>
      </c>
      <c r="C55" s="56" t="s">
        <v>115</v>
      </c>
      <c r="D55" s="31" t="s">
        <v>34</v>
      </c>
      <c r="E55" s="1">
        <f>E56+E57</f>
        <v>245.8</v>
      </c>
      <c r="F55" s="1">
        <f>F56+F57</f>
        <v>135.4</v>
      </c>
      <c r="G55" s="1">
        <f>G56+G57</f>
        <v>35.4</v>
      </c>
      <c r="H55" s="1">
        <v>25</v>
      </c>
      <c r="I55" s="1">
        <v>25</v>
      </c>
      <c r="J55" s="1">
        <f>J56+J57</f>
        <v>25</v>
      </c>
    </row>
    <row r="56" spans="1:13" ht="31.2" x14ac:dyDescent="0.3">
      <c r="A56" s="69"/>
      <c r="B56" s="66"/>
      <c r="C56" s="57"/>
      <c r="D56" s="31" t="s">
        <v>36</v>
      </c>
      <c r="E56" s="1">
        <f>F56</f>
        <v>100</v>
      </c>
      <c r="F56" s="1">
        <v>100</v>
      </c>
      <c r="G56" s="1"/>
      <c r="H56" s="1"/>
      <c r="I56" s="1"/>
      <c r="J56" s="1"/>
    </row>
    <row r="57" spans="1:13" ht="31.2" collapsed="1" x14ac:dyDescent="0.3">
      <c r="A57" s="70"/>
      <c r="B57" s="67"/>
      <c r="C57" s="58"/>
      <c r="D57" s="31" t="s">
        <v>1</v>
      </c>
      <c r="E57" s="1">
        <f t="shared" ref="E57:E69" si="2">SUM(F57:J57)</f>
        <v>145.80000000000001</v>
      </c>
      <c r="F57" s="1">
        <f>45.4-10</f>
        <v>35.4</v>
      </c>
      <c r="G57" s="1">
        <v>35.4</v>
      </c>
      <c r="H57" s="1">
        <v>25</v>
      </c>
      <c r="I57" s="1">
        <v>25</v>
      </c>
      <c r="J57" s="1">
        <v>25</v>
      </c>
    </row>
    <row r="58" spans="1:13" ht="46.8" hidden="1" outlineLevel="1" x14ac:dyDescent="0.3">
      <c r="A58" s="32" t="s">
        <v>67</v>
      </c>
      <c r="B58" s="30" t="s">
        <v>16</v>
      </c>
      <c r="C58" s="31" t="s">
        <v>115</v>
      </c>
      <c r="D58" s="31" t="s">
        <v>1</v>
      </c>
      <c r="E58" s="1">
        <f t="shared" si="2"/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3" ht="51" hidden="1" customHeight="1" outlineLevel="1" x14ac:dyDescent="0.3">
      <c r="A59" s="32" t="s">
        <v>68</v>
      </c>
      <c r="B59" s="30" t="s">
        <v>8</v>
      </c>
      <c r="C59" s="31" t="s">
        <v>115</v>
      </c>
      <c r="D59" s="31" t="s">
        <v>1</v>
      </c>
      <c r="E59" s="1">
        <f t="shared" si="2"/>
        <v>0</v>
      </c>
      <c r="F59" s="1">
        <v>0</v>
      </c>
      <c r="G59" s="1">
        <v>0</v>
      </c>
      <c r="H59" s="1">
        <v>0</v>
      </c>
      <c r="I59" s="1">
        <v>0</v>
      </c>
      <c r="J59" s="1"/>
    </row>
    <row r="60" spans="1:13" ht="46.8" hidden="1" outlineLevel="1" x14ac:dyDescent="0.3">
      <c r="A60" s="32" t="s">
        <v>69</v>
      </c>
      <c r="B60" s="30" t="s">
        <v>17</v>
      </c>
      <c r="C60" s="31" t="s">
        <v>115</v>
      </c>
      <c r="D60" s="31" t="s">
        <v>1</v>
      </c>
      <c r="E60" s="1">
        <f t="shared" si="2"/>
        <v>0</v>
      </c>
      <c r="F60" s="1">
        <v>0</v>
      </c>
      <c r="G60" s="1">
        <v>0</v>
      </c>
      <c r="H60" s="1">
        <v>0</v>
      </c>
      <c r="I60" s="1">
        <v>0</v>
      </c>
      <c r="J60" s="1"/>
      <c r="M60" s="29"/>
    </row>
    <row r="61" spans="1:13" ht="31.2" x14ac:dyDescent="0.3">
      <c r="A61" s="32" t="s">
        <v>67</v>
      </c>
      <c r="B61" s="30" t="s">
        <v>7</v>
      </c>
      <c r="C61" s="31" t="s">
        <v>115</v>
      </c>
      <c r="D61" s="31" t="s">
        <v>1</v>
      </c>
      <c r="E61" s="1">
        <f t="shared" si="2"/>
        <v>46.3</v>
      </c>
      <c r="F61" s="1">
        <v>0</v>
      </c>
      <c r="G61" s="1">
        <v>0</v>
      </c>
      <c r="H61" s="1">
        <v>46.3</v>
      </c>
      <c r="I61" s="1">
        <v>0</v>
      </c>
      <c r="J61" s="1"/>
      <c r="M61" s="29"/>
    </row>
    <row r="62" spans="1:13" ht="31.2" x14ac:dyDescent="0.3">
      <c r="A62" s="32" t="s">
        <v>68</v>
      </c>
      <c r="B62" s="30" t="s">
        <v>18</v>
      </c>
      <c r="C62" s="31" t="s">
        <v>115</v>
      </c>
      <c r="D62" s="31" t="s">
        <v>1</v>
      </c>
      <c r="E62" s="1">
        <f t="shared" si="2"/>
        <v>0</v>
      </c>
      <c r="F62" s="1">
        <v>0</v>
      </c>
      <c r="G62" s="1">
        <v>0</v>
      </c>
      <c r="H62" s="1">
        <v>0</v>
      </c>
      <c r="I62" s="1"/>
      <c r="J62" s="1"/>
    </row>
    <row r="63" spans="1:13" ht="31.2" x14ac:dyDescent="0.3">
      <c r="A63" s="32" t="s">
        <v>69</v>
      </c>
      <c r="B63" s="30" t="s">
        <v>111</v>
      </c>
      <c r="C63" s="31" t="s">
        <v>115</v>
      </c>
      <c r="D63" s="31" t="s">
        <v>1</v>
      </c>
      <c r="E63" s="1">
        <f t="shared" si="2"/>
        <v>90.5</v>
      </c>
      <c r="F63" s="1">
        <f>10+20</f>
        <v>30</v>
      </c>
      <c r="G63" s="1">
        <f>18-2.5</f>
        <v>15.5</v>
      </c>
      <c r="H63" s="1">
        <v>15</v>
      </c>
      <c r="I63" s="1">
        <v>15</v>
      </c>
      <c r="J63" s="1">
        <v>15</v>
      </c>
    </row>
    <row r="64" spans="1:13" ht="31.2" x14ac:dyDescent="0.3">
      <c r="A64" s="32" t="s">
        <v>70</v>
      </c>
      <c r="B64" s="30" t="s">
        <v>112</v>
      </c>
      <c r="C64" s="31" t="s">
        <v>115</v>
      </c>
      <c r="D64" s="31" t="s">
        <v>1</v>
      </c>
      <c r="E64" s="1">
        <f t="shared" si="2"/>
        <v>250.00000000000003</v>
      </c>
      <c r="F64" s="1">
        <f>250+27.22-27.22</f>
        <v>250.00000000000003</v>
      </c>
      <c r="G64" s="1">
        <v>0</v>
      </c>
      <c r="H64" s="1">
        <v>0</v>
      </c>
      <c r="I64" s="1">
        <v>0</v>
      </c>
      <c r="J64" s="1">
        <v>0</v>
      </c>
    </row>
    <row r="65" spans="1:10" ht="31.2" x14ac:dyDescent="0.3">
      <c r="A65" s="32" t="s">
        <v>71</v>
      </c>
      <c r="B65" s="30" t="s">
        <v>133</v>
      </c>
      <c r="C65" s="31" t="s">
        <v>115</v>
      </c>
      <c r="D65" s="31" t="s">
        <v>1</v>
      </c>
      <c r="E65" s="1">
        <f t="shared" si="2"/>
        <v>48</v>
      </c>
      <c r="F65" s="1">
        <f>27.2+20.8</f>
        <v>48</v>
      </c>
      <c r="G65" s="1"/>
      <c r="H65" s="1"/>
      <c r="I65" s="1"/>
      <c r="J65" s="1"/>
    </row>
    <row r="66" spans="1:10" ht="47.25" customHeight="1" x14ac:dyDescent="0.3">
      <c r="A66" s="32" t="s">
        <v>110</v>
      </c>
      <c r="B66" s="30" t="s">
        <v>119</v>
      </c>
      <c r="C66" s="31" t="s">
        <v>115</v>
      </c>
      <c r="D66" s="31" t="s">
        <v>1</v>
      </c>
      <c r="E66" s="1">
        <f t="shared" si="2"/>
        <v>45</v>
      </c>
      <c r="F66" s="1">
        <v>45</v>
      </c>
      <c r="G66" s="1"/>
      <c r="H66" s="1"/>
      <c r="I66" s="1"/>
      <c r="J66" s="1"/>
    </row>
    <row r="67" spans="1:10" ht="46.5" customHeight="1" x14ac:dyDescent="0.3">
      <c r="A67" s="32" t="s">
        <v>113</v>
      </c>
      <c r="B67" s="30" t="s">
        <v>121</v>
      </c>
      <c r="C67" s="31" t="s">
        <v>115</v>
      </c>
      <c r="D67" s="31" t="s">
        <v>36</v>
      </c>
      <c r="E67" s="1">
        <f t="shared" si="2"/>
        <v>200.6</v>
      </c>
      <c r="F67" s="1">
        <v>200.6</v>
      </c>
      <c r="G67" s="1"/>
      <c r="H67" s="1"/>
      <c r="I67" s="1"/>
      <c r="J67" s="1"/>
    </row>
    <row r="68" spans="1:10" ht="62.4" x14ac:dyDescent="0.3">
      <c r="A68" s="32" t="s">
        <v>118</v>
      </c>
      <c r="B68" s="30" t="s">
        <v>141</v>
      </c>
      <c r="C68" s="31" t="s">
        <v>115</v>
      </c>
      <c r="D68" s="31" t="s">
        <v>1</v>
      </c>
      <c r="E68" s="1">
        <f t="shared" si="2"/>
        <v>14.6</v>
      </c>
      <c r="F68" s="1"/>
      <c r="G68" s="1">
        <v>14.6</v>
      </c>
      <c r="H68" s="1"/>
      <c r="I68" s="1"/>
      <c r="J68" s="1"/>
    </row>
    <row r="69" spans="1:10" ht="46.5" customHeight="1" x14ac:dyDescent="0.3">
      <c r="A69" s="32" t="s">
        <v>124</v>
      </c>
      <c r="B69" s="30" t="s">
        <v>129</v>
      </c>
      <c r="C69" s="31" t="s">
        <v>115</v>
      </c>
      <c r="D69" s="31" t="s">
        <v>1</v>
      </c>
      <c r="E69" s="1">
        <f t="shared" si="2"/>
        <v>700</v>
      </c>
      <c r="F69" s="1">
        <v>500</v>
      </c>
      <c r="G69" s="1">
        <v>200</v>
      </c>
      <c r="H69" s="1"/>
      <c r="I69" s="1"/>
      <c r="J69" s="1"/>
    </row>
    <row r="70" spans="1:10" ht="2.25" hidden="1" customHeight="1" x14ac:dyDescent="0.3">
      <c r="A70" s="68" t="s">
        <v>130</v>
      </c>
      <c r="B70" s="65"/>
      <c r="C70" s="56"/>
      <c r="D70" s="31"/>
      <c r="E70" s="1"/>
      <c r="F70" s="1"/>
      <c r="G70" s="1"/>
      <c r="H70" s="1"/>
      <c r="I70" s="1"/>
      <c r="J70" s="1"/>
    </row>
    <row r="71" spans="1:10" ht="33" hidden="1" customHeight="1" x14ac:dyDescent="0.3">
      <c r="A71" s="69"/>
      <c r="B71" s="66"/>
      <c r="C71" s="57"/>
      <c r="D71" s="31"/>
      <c r="E71" s="1"/>
      <c r="F71" s="1"/>
      <c r="G71" s="1"/>
      <c r="H71" s="1"/>
      <c r="I71" s="1"/>
      <c r="J71" s="1"/>
    </row>
    <row r="72" spans="1:10" ht="36.75" hidden="1" customHeight="1" x14ac:dyDescent="0.3">
      <c r="A72" s="70"/>
      <c r="B72" s="67"/>
      <c r="C72" s="58"/>
      <c r="D72" s="31"/>
      <c r="E72" s="1"/>
      <c r="F72" s="1"/>
      <c r="G72" s="1"/>
      <c r="H72" s="1"/>
      <c r="I72" s="1"/>
      <c r="J72" s="1"/>
    </row>
    <row r="73" spans="1:10" ht="29.25" customHeight="1" x14ac:dyDescent="0.3">
      <c r="A73" s="68" t="s">
        <v>125</v>
      </c>
      <c r="B73" s="65" t="s">
        <v>131</v>
      </c>
      <c r="C73" s="56" t="s">
        <v>115</v>
      </c>
      <c r="D73" s="31" t="s">
        <v>34</v>
      </c>
      <c r="E73" s="1">
        <f>F73+G73+H73+I73+J73</f>
        <v>1238.73</v>
      </c>
      <c r="F73" s="1">
        <f>F74+F75</f>
        <v>0</v>
      </c>
      <c r="G73" s="1">
        <f>G74+G75</f>
        <v>470.2</v>
      </c>
      <c r="H73" s="1">
        <f>H74+H75</f>
        <v>155.10000000000002</v>
      </c>
      <c r="I73" s="1">
        <f>I74+I75</f>
        <v>534.70000000000005</v>
      </c>
      <c r="J73" s="1">
        <f>J74+J75</f>
        <v>78.73</v>
      </c>
    </row>
    <row r="74" spans="1:10" ht="35.25" customHeight="1" x14ac:dyDescent="0.3">
      <c r="A74" s="69"/>
      <c r="B74" s="66"/>
      <c r="C74" s="57"/>
      <c r="D74" s="31" t="s">
        <v>36</v>
      </c>
      <c r="E74" s="1">
        <f>F74+G74+H74+I74+J74</f>
        <v>1052.93</v>
      </c>
      <c r="F74" s="1"/>
      <c r="G74" s="1">
        <v>399.7</v>
      </c>
      <c r="H74" s="1">
        <v>131.80000000000001</v>
      </c>
      <c r="I74" s="1">
        <v>454.5</v>
      </c>
      <c r="J74" s="1">
        <v>66.930000000000007</v>
      </c>
    </row>
    <row r="75" spans="1:10" ht="36.75" customHeight="1" x14ac:dyDescent="0.3">
      <c r="A75" s="70"/>
      <c r="B75" s="67"/>
      <c r="C75" s="58"/>
      <c r="D75" s="31" t="s">
        <v>1</v>
      </c>
      <c r="E75" s="1">
        <f>F75+G75+H75+I75+J75</f>
        <v>185.8</v>
      </c>
      <c r="F75" s="1"/>
      <c r="G75" s="1">
        <v>70.5</v>
      </c>
      <c r="H75" s="1">
        <v>23.3</v>
      </c>
      <c r="I75" s="1">
        <v>80.2</v>
      </c>
      <c r="J75" s="1">
        <v>11.8</v>
      </c>
    </row>
    <row r="76" spans="1:10" ht="46.5" customHeight="1" x14ac:dyDescent="0.3">
      <c r="A76" s="32" t="s">
        <v>128</v>
      </c>
      <c r="B76" s="30" t="s">
        <v>132</v>
      </c>
      <c r="C76" s="31" t="s">
        <v>115</v>
      </c>
      <c r="D76" s="31" t="s">
        <v>1</v>
      </c>
      <c r="E76" s="1">
        <f>G76</f>
        <v>150</v>
      </c>
      <c r="F76" s="1">
        <v>0</v>
      </c>
      <c r="G76" s="1">
        <v>150</v>
      </c>
      <c r="H76" s="1"/>
      <c r="I76" s="1"/>
      <c r="J76" s="1"/>
    </row>
    <row r="77" spans="1:10" ht="31.2" x14ac:dyDescent="0.3">
      <c r="A77" s="32" t="s">
        <v>54</v>
      </c>
      <c r="B77" s="31" t="s">
        <v>9</v>
      </c>
      <c r="C77" s="31" t="s">
        <v>115</v>
      </c>
      <c r="D77" s="31" t="s">
        <v>1</v>
      </c>
      <c r="E77" s="1">
        <f>SUM(F77:J77)</f>
        <v>250</v>
      </c>
      <c r="F77" s="1">
        <v>50</v>
      </c>
      <c r="G77" s="1">
        <v>50</v>
      </c>
      <c r="H77" s="1">
        <v>50</v>
      </c>
      <c r="I77" s="1">
        <v>50</v>
      </c>
      <c r="J77" s="1">
        <v>50</v>
      </c>
    </row>
    <row r="78" spans="1:10" s="38" customFormat="1" ht="17.25" customHeight="1" x14ac:dyDescent="0.3">
      <c r="A78" s="72"/>
      <c r="B78" s="71" t="s">
        <v>92</v>
      </c>
      <c r="C78" s="71" t="s">
        <v>115</v>
      </c>
      <c r="D78" s="6" t="s">
        <v>34</v>
      </c>
      <c r="E78" s="7">
        <f>SUM(E79:E81)+0.1</f>
        <v>242336.83000000002</v>
      </c>
      <c r="F78" s="7">
        <f>SUM(F79:F81)+0.1</f>
        <v>43141.5</v>
      </c>
      <c r="G78" s="7">
        <f>SUM(G79:G81)</f>
        <v>49868.7</v>
      </c>
      <c r="H78" s="7">
        <f>SUM(H79:H81)</f>
        <v>49964.800000000003</v>
      </c>
      <c r="I78" s="7">
        <f>SUM(I79:I81)</f>
        <v>49854.600000000006</v>
      </c>
      <c r="J78" s="7">
        <f>SUM(J79:J81)</f>
        <v>49507.23</v>
      </c>
    </row>
    <row r="79" spans="1:10" s="38" customFormat="1" ht="30" customHeight="1" x14ac:dyDescent="0.3">
      <c r="A79" s="72"/>
      <c r="B79" s="71"/>
      <c r="C79" s="71"/>
      <c r="D79" s="6" t="s">
        <v>35</v>
      </c>
      <c r="E79" s="7">
        <f>SUM(F79:J79)</f>
        <v>44.3</v>
      </c>
      <c r="F79" s="7">
        <f>F17</f>
        <v>7.6000000000000005</v>
      </c>
      <c r="G79" s="7">
        <f>G17</f>
        <v>8.5</v>
      </c>
      <c r="H79" s="7">
        <f>H17</f>
        <v>9.4</v>
      </c>
      <c r="I79" s="7">
        <f>I17</f>
        <v>9.4</v>
      </c>
      <c r="J79" s="7">
        <f>J17</f>
        <v>9.4</v>
      </c>
    </row>
    <row r="80" spans="1:10" s="38" customFormat="1" ht="35.25" customHeight="1" x14ac:dyDescent="0.3">
      <c r="A80" s="72"/>
      <c r="B80" s="71"/>
      <c r="C80" s="71"/>
      <c r="D80" s="6" t="s">
        <v>36</v>
      </c>
      <c r="E80" s="7">
        <f>SUM(F80:J80)</f>
        <v>20529.93</v>
      </c>
      <c r="F80" s="7">
        <f t="shared" ref="F80:J81" si="3">F18+F41</f>
        <v>2506.5</v>
      </c>
      <c r="G80" s="7">
        <f t="shared" si="3"/>
        <v>3003.7</v>
      </c>
      <c r="H80" s="7">
        <f>H18+H41</f>
        <v>13388.5</v>
      </c>
      <c r="I80" s="7">
        <f t="shared" si="3"/>
        <v>1009.4</v>
      </c>
      <c r="J80" s="7">
        <f t="shared" si="3"/>
        <v>621.82999999999993</v>
      </c>
    </row>
    <row r="81" spans="1:11" s="38" customFormat="1" ht="40.5" customHeight="1" x14ac:dyDescent="0.3">
      <c r="A81" s="72"/>
      <c r="B81" s="71"/>
      <c r="C81" s="71"/>
      <c r="D81" s="6" t="s">
        <v>1</v>
      </c>
      <c r="E81" s="7">
        <f>SUM(F81:J81)</f>
        <v>221762.5</v>
      </c>
      <c r="F81" s="7">
        <f t="shared" si="3"/>
        <v>40627.300000000003</v>
      </c>
      <c r="G81" s="7">
        <f t="shared" si="3"/>
        <v>46856.5</v>
      </c>
      <c r="H81" s="7">
        <f t="shared" si="3"/>
        <v>36566.9</v>
      </c>
      <c r="I81" s="7">
        <f t="shared" si="3"/>
        <v>48835.8</v>
      </c>
      <c r="J81" s="7">
        <f t="shared" si="3"/>
        <v>48876</v>
      </c>
    </row>
    <row r="82" spans="1:11" ht="23.25" customHeight="1" x14ac:dyDescent="0.3">
      <c r="A82" s="53" t="s">
        <v>72</v>
      </c>
      <c r="B82" s="53"/>
      <c r="C82" s="53"/>
      <c r="D82" s="53"/>
      <c r="E82" s="53"/>
      <c r="F82" s="53"/>
      <c r="G82" s="53"/>
      <c r="H82" s="53"/>
      <c r="I82" s="53"/>
      <c r="J82" s="53"/>
      <c r="K82" s="4"/>
    </row>
    <row r="83" spans="1:11" ht="23.25" customHeight="1" x14ac:dyDescent="0.3">
      <c r="A83" s="62">
        <v>1</v>
      </c>
      <c r="B83" s="56" t="s">
        <v>106</v>
      </c>
      <c r="C83" s="56" t="s">
        <v>115</v>
      </c>
      <c r="D83" s="9" t="s">
        <v>34</v>
      </c>
      <c r="E83" s="1">
        <f t="shared" ref="E83:J83" si="4">E84+E85</f>
        <v>190989.6</v>
      </c>
      <c r="F83" s="1">
        <f t="shared" si="4"/>
        <v>34609.700000000004</v>
      </c>
      <c r="G83" s="1">
        <f t="shared" si="4"/>
        <v>37216.5</v>
      </c>
      <c r="H83" s="1">
        <f t="shared" si="4"/>
        <v>40077.300000000003</v>
      </c>
      <c r="I83" s="1">
        <f t="shared" si="4"/>
        <v>39508.300000000003</v>
      </c>
      <c r="J83" s="1">
        <f t="shared" si="4"/>
        <v>39577.800000000003</v>
      </c>
      <c r="K83" s="4"/>
    </row>
    <row r="84" spans="1:11" ht="50.25" customHeight="1" x14ac:dyDescent="0.3">
      <c r="A84" s="63"/>
      <c r="B84" s="57"/>
      <c r="C84" s="57"/>
      <c r="D84" s="31" t="s">
        <v>1</v>
      </c>
      <c r="E84" s="1">
        <f>SUM(F84:J84)</f>
        <v>180310.9</v>
      </c>
      <c r="F84" s="1">
        <f>F87+F89+F97</f>
        <v>32267.4</v>
      </c>
      <c r="G84" s="1">
        <f>G87+G89+G97</f>
        <v>34853.5</v>
      </c>
      <c r="H84" s="1">
        <f>H87+H89+H97</f>
        <v>34310.5</v>
      </c>
      <c r="I84" s="1">
        <f>I87+I89+I97</f>
        <v>39405</v>
      </c>
      <c r="J84" s="1">
        <f>J87+J89+J97</f>
        <v>39474.5</v>
      </c>
      <c r="K84" s="4"/>
    </row>
    <row r="85" spans="1:11" ht="50.25" customHeight="1" x14ac:dyDescent="0.3">
      <c r="A85" s="64"/>
      <c r="B85" s="58"/>
      <c r="C85" s="58"/>
      <c r="D85" s="31" t="s">
        <v>36</v>
      </c>
      <c r="E85" s="1">
        <f>SUM(F85:J85)</f>
        <v>10678.699999999999</v>
      </c>
      <c r="F85" s="1">
        <f>F88</f>
        <v>2342.3000000000002</v>
      </c>
      <c r="G85" s="1">
        <f>G99+G88</f>
        <v>2363</v>
      </c>
      <c r="H85" s="1">
        <f>H99+H88</f>
        <v>5766.8</v>
      </c>
      <c r="I85" s="1">
        <f>I99+I88</f>
        <v>103.3</v>
      </c>
      <c r="J85" s="1">
        <f>J99+J88</f>
        <v>103.3</v>
      </c>
      <c r="K85" s="4"/>
    </row>
    <row r="86" spans="1:11" ht="31.5" customHeight="1" x14ac:dyDescent="0.3">
      <c r="A86" s="59" t="s">
        <v>40</v>
      </c>
      <c r="B86" s="56" t="s">
        <v>19</v>
      </c>
      <c r="C86" s="56" t="s">
        <v>115</v>
      </c>
      <c r="D86" s="31" t="s">
        <v>34</v>
      </c>
      <c r="E86" s="1">
        <f t="shared" ref="E86:J86" si="5">E87+E88</f>
        <v>188264.50000000003</v>
      </c>
      <c r="F86" s="1">
        <f t="shared" si="5"/>
        <v>34301.700000000004</v>
      </c>
      <c r="G86" s="1">
        <f t="shared" si="5"/>
        <v>36638.400000000001</v>
      </c>
      <c r="H86" s="1">
        <f t="shared" si="5"/>
        <v>39459.5</v>
      </c>
      <c r="I86" s="1">
        <f t="shared" si="5"/>
        <v>38897.699999999997</v>
      </c>
      <c r="J86" s="1">
        <f t="shared" si="5"/>
        <v>38967.199999999997</v>
      </c>
      <c r="K86" s="4"/>
    </row>
    <row r="87" spans="1:11" ht="34.5" customHeight="1" x14ac:dyDescent="0.3">
      <c r="A87" s="60"/>
      <c r="B87" s="57"/>
      <c r="C87" s="57"/>
      <c r="D87" s="31" t="s">
        <v>1</v>
      </c>
      <c r="E87" s="1">
        <f t="shared" ref="E87:E94" si="6">SUM(F87:J87)</f>
        <v>177998.90000000002</v>
      </c>
      <c r="F87" s="1">
        <f>31330.2+629.2</f>
        <v>31959.4</v>
      </c>
      <c r="G87" s="1">
        <f>33504.9+1022-148.3</f>
        <v>34378.6</v>
      </c>
      <c r="H87" s="1">
        <v>33796</v>
      </c>
      <c r="I87" s="1">
        <v>38897.699999999997</v>
      </c>
      <c r="J87" s="1">
        <v>38967.199999999997</v>
      </c>
      <c r="K87" s="4"/>
    </row>
    <row r="88" spans="1:11" ht="33" customHeight="1" x14ac:dyDescent="0.3">
      <c r="A88" s="61"/>
      <c r="B88" s="58"/>
      <c r="C88" s="58"/>
      <c r="D88" s="31" t="s">
        <v>36</v>
      </c>
      <c r="E88" s="1">
        <f t="shared" si="6"/>
        <v>10265.6</v>
      </c>
      <c r="F88" s="1">
        <v>2342.3000000000002</v>
      </c>
      <c r="G88" s="1">
        <v>2259.8000000000002</v>
      </c>
      <c r="H88" s="1">
        <f>5413.4+250.1</f>
        <v>5663.5</v>
      </c>
      <c r="I88" s="1"/>
      <c r="J88" s="1"/>
      <c r="K88" s="4"/>
    </row>
    <row r="89" spans="1:11" ht="31.2" x14ac:dyDescent="0.3">
      <c r="A89" s="15" t="s">
        <v>39</v>
      </c>
      <c r="B89" s="31" t="s">
        <v>4</v>
      </c>
      <c r="C89" s="31" t="s">
        <v>115</v>
      </c>
      <c r="D89" s="31" t="s">
        <v>1</v>
      </c>
      <c r="E89" s="1">
        <f t="shared" si="6"/>
        <v>902.2</v>
      </c>
      <c r="F89" s="1">
        <f>SUM(F90:F95)</f>
        <v>215</v>
      </c>
      <c r="G89" s="1">
        <f>SUM(G90:G95)</f>
        <v>215</v>
      </c>
      <c r="H89" s="1">
        <f>SUM(H90:H95)</f>
        <v>162.19999999999999</v>
      </c>
      <c r="I89" s="1">
        <f>SUM(I90:I95)</f>
        <v>155</v>
      </c>
      <c r="J89" s="1">
        <f>SUM(J90:J93)</f>
        <v>155</v>
      </c>
      <c r="K89" s="4"/>
    </row>
    <row r="90" spans="1:11" ht="45.75" customHeight="1" x14ac:dyDescent="0.3">
      <c r="A90" s="15" t="s">
        <v>74</v>
      </c>
      <c r="B90" s="30" t="s">
        <v>20</v>
      </c>
      <c r="C90" s="31" t="s">
        <v>115</v>
      </c>
      <c r="D90" s="31" t="s">
        <v>1</v>
      </c>
      <c r="E90" s="1">
        <f t="shared" si="6"/>
        <v>500</v>
      </c>
      <c r="F90" s="1">
        <v>100</v>
      </c>
      <c r="G90" s="1">
        <v>100</v>
      </c>
      <c r="H90" s="1">
        <v>100</v>
      </c>
      <c r="I90" s="1">
        <v>100</v>
      </c>
      <c r="J90" s="1">
        <v>100</v>
      </c>
      <c r="K90" s="4"/>
    </row>
    <row r="91" spans="1:11" ht="54" customHeight="1" collapsed="1" x14ac:dyDescent="0.3">
      <c r="A91" s="15" t="s">
        <v>76</v>
      </c>
      <c r="B91" s="30" t="s">
        <v>21</v>
      </c>
      <c r="C91" s="31" t="s">
        <v>115</v>
      </c>
      <c r="D91" s="31" t="s">
        <v>1</v>
      </c>
      <c r="E91" s="1">
        <f t="shared" si="6"/>
        <v>275</v>
      </c>
      <c r="F91" s="1">
        <v>55</v>
      </c>
      <c r="G91" s="1">
        <v>55</v>
      </c>
      <c r="H91" s="1">
        <v>55</v>
      </c>
      <c r="I91" s="1">
        <v>55</v>
      </c>
      <c r="J91" s="1">
        <v>55</v>
      </c>
      <c r="K91" s="4"/>
    </row>
    <row r="92" spans="1:11" ht="61.5" hidden="1" customHeight="1" outlineLevel="1" x14ac:dyDescent="0.3">
      <c r="A92" s="15" t="s">
        <v>75</v>
      </c>
      <c r="B92" s="30" t="s">
        <v>22</v>
      </c>
      <c r="C92" s="31" t="s">
        <v>115</v>
      </c>
      <c r="D92" s="31" t="s">
        <v>1</v>
      </c>
      <c r="E92" s="1">
        <f t="shared" si="6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4"/>
    </row>
    <row r="93" spans="1:11" ht="47.25" hidden="1" customHeight="1" outlineLevel="1" x14ac:dyDescent="0.3">
      <c r="A93" s="15" t="s">
        <v>77</v>
      </c>
      <c r="B93" s="30" t="s">
        <v>23</v>
      </c>
      <c r="C93" s="31" t="s">
        <v>115</v>
      </c>
      <c r="D93" s="31" t="s">
        <v>1</v>
      </c>
      <c r="E93" s="1">
        <f t="shared" si="6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4"/>
    </row>
    <row r="94" spans="1:11" ht="47.25" customHeight="1" x14ac:dyDescent="0.3">
      <c r="A94" s="15" t="s">
        <v>75</v>
      </c>
      <c r="B94" s="30" t="s">
        <v>7</v>
      </c>
      <c r="C94" s="31" t="s">
        <v>115</v>
      </c>
      <c r="D94" s="31" t="s">
        <v>1</v>
      </c>
      <c r="E94" s="1">
        <f t="shared" si="6"/>
        <v>7.2</v>
      </c>
      <c r="F94" s="1"/>
      <c r="G94" s="1"/>
      <c r="H94" s="1">
        <v>7.2</v>
      </c>
      <c r="I94" s="1"/>
      <c r="J94" s="1"/>
      <c r="K94" s="4"/>
    </row>
    <row r="95" spans="1:11" ht="47.25" customHeight="1" x14ac:dyDescent="0.3">
      <c r="A95" s="32" t="s">
        <v>144</v>
      </c>
      <c r="B95" s="30" t="s">
        <v>122</v>
      </c>
      <c r="C95" s="31" t="s">
        <v>115</v>
      </c>
      <c r="D95" s="31" t="s">
        <v>1</v>
      </c>
      <c r="E95" s="1">
        <f>F95+G95</f>
        <v>120</v>
      </c>
      <c r="F95" s="1">
        <f>50+10</f>
        <v>60</v>
      </c>
      <c r="G95" s="1">
        <v>60</v>
      </c>
      <c r="H95" s="1"/>
      <c r="I95" s="1"/>
      <c r="J95" s="1"/>
      <c r="K95" s="4"/>
    </row>
    <row r="96" spans="1:11" ht="27.75" customHeight="1" x14ac:dyDescent="0.3">
      <c r="A96" s="37"/>
      <c r="B96" s="62" t="s">
        <v>9</v>
      </c>
      <c r="C96" s="62" t="s">
        <v>115</v>
      </c>
      <c r="D96" s="31" t="s">
        <v>34</v>
      </c>
      <c r="E96" s="1">
        <f t="shared" ref="E96:J96" si="7">E97+E99</f>
        <v>1822.9</v>
      </c>
      <c r="F96" s="1">
        <f t="shared" si="7"/>
        <v>93</v>
      </c>
      <c r="G96" s="1">
        <f t="shared" si="7"/>
        <v>363.09999999999997</v>
      </c>
      <c r="H96" s="1">
        <f t="shared" si="7"/>
        <v>455.59999999999997</v>
      </c>
      <c r="I96" s="1">
        <f t="shared" si="7"/>
        <v>455.59999999999997</v>
      </c>
      <c r="J96" s="1">
        <f t="shared" si="7"/>
        <v>455.59999999999997</v>
      </c>
    </row>
    <row r="97" spans="1:12" ht="36.75" customHeight="1" x14ac:dyDescent="0.3">
      <c r="A97" s="60" t="s">
        <v>41</v>
      </c>
      <c r="B97" s="63"/>
      <c r="C97" s="63"/>
      <c r="D97" s="31" t="s">
        <v>1</v>
      </c>
      <c r="E97" s="1">
        <f t="shared" ref="E97:J97" si="8">E100+E101+E102</f>
        <v>1409.8</v>
      </c>
      <c r="F97" s="1">
        <f t="shared" si="8"/>
        <v>93</v>
      </c>
      <c r="G97" s="1">
        <f t="shared" si="8"/>
        <v>259.89999999999998</v>
      </c>
      <c r="H97" s="1">
        <f t="shared" si="8"/>
        <v>352.29999999999995</v>
      </c>
      <c r="I97" s="1">
        <f t="shared" si="8"/>
        <v>352.29999999999995</v>
      </c>
      <c r="J97" s="1">
        <f t="shared" si="8"/>
        <v>352.29999999999995</v>
      </c>
      <c r="K97" s="4"/>
    </row>
    <row r="98" spans="1:12" ht="36.75" hidden="1" customHeight="1" x14ac:dyDescent="0.3">
      <c r="A98" s="60"/>
      <c r="B98" s="63"/>
      <c r="C98" s="63"/>
      <c r="D98" s="47" t="s">
        <v>36</v>
      </c>
      <c r="E98" s="48">
        <f t="shared" ref="E98:E103" si="9">SUM(F98:J98)</f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"/>
    </row>
    <row r="99" spans="1:12" ht="36.75" customHeight="1" x14ac:dyDescent="0.3">
      <c r="A99" s="61"/>
      <c r="B99" s="64"/>
      <c r="C99" s="64"/>
      <c r="D99" s="31" t="s">
        <v>36</v>
      </c>
      <c r="E99" s="1">
        <f t="shared" ref="E99:J99" si="10">E103</f>
        <v>413.1</v>
      </c>
      <c r="F99" s="1">
        <f t="shared" si="10"/>
        <v>0</v>
      </c>
      <c r="G99" s="1">
        <f t="shared" si="10"/>
        <v>103.2</v>
      </c>
      <c r="H99" s="1">
        <f t="shared" si="10"/>
        <v>103.3</v>
      </c>
      <c r="I99" s="1">
        <f t="shared" si="10"/>
        <v>103.3</v>
      </c>
      <c r="J99" s="1">
        <f t="shared" si="10"/>
        <v>103.3</v>
      </c>
      <c r="K99" s="4"/>
    </row>
    <row r="100" spans="1:12" ht="36.75" customHeight="1" x14ac:dyDescent="0.3">
      <c r="A100" s="34" t="s">
        <v>57</v>
      </c>
      <c r="B100" s="36" t="s">
        <v>9</v>
      </c>
      <c r="C100" s="35" t="s">
        <v>115</v>
      </c>
      <c r="D100" s="31" t="s">
        <v>1</v>
      </c>
      <c r="E100" s="1">
        <f t="shared" si="9"/>
        <v>372</v>
      </c>
      <c r="F100" s="1">
        <v>93</v>
      </c>
      <c r="G100" s="1"/>
      <c r="H100" s="1">
        <v>93</v>
      </c>
      <c r="I100" s="1">
        <v>93</v>
      </c>
      <c r="J100" s="1">
        <v>93</v>
      </c>
      <c r="K100" s="4"/>
    </row>
    <row r="101" spans="1:12" ht="36.75" customHeight="1" x14ac:dyDescent="0.3">
      <c r="A101" s="15" t="s">
        <v>58</v>
      </c>
      <c r="B101" s="33" t="s">
        <v>135</v>
      </c>
      <c r="C101" s="9" t="s">
        <v>115</v>
      </c>
      <c r="D101" s="31" t="s">
        <v>1</v>
      </c>
      <c r="E101" s="1">
        <f t="shared" si="9"/>
        <v>934.3</v>
      </c>
      <c r="F101" s="1"/>
      <c r="G101" s="1">
        <v>234.1</v>
      </c>
      <c r="H101" s="1">
        <v>233.4</v>
      </c>
      <c r="I101" s="1">
        <v>233.4</v>
      </c>
      <c r="J101" s="1">
        <v>233.4</v>
      </c>
      <c r="K101" s="4"/>
    </row>
    <row r="102" spans="1:12" ht="58.5" customHeight="1" x14ac:dyDescent="0.3">
      <c r="A102" s="15" t="s">
        <v>59</v>
      </c>
      <c r="B102" s="33" t="s">
        <v>136</v>
      </c>
      <c r="C102" s="9" t="s">
        <v>115</v>
      </c>
      <c r="D102" s="31" t="s">
        <v>1</v>
      </c>
      <c r="E102" s="1">
        <f t="shared" si="9"/>
        <v>103.5</v>
      </c>
      <c r="F102" s="1"/>
      <c r="G102" s="1">
        <v>25.8</v>
      </c>
      <c r="H102" s="1">
        <v>25.9</v>
      </c>
      <c r="I102" s="1">
        <v>25.9</v>
      </c>
      <c r="J102" s="1">
        <v>25.9</v>
      </c>
      <c r="K102" s="4"/>
    </row>
    <row r="103" spans="1:12" ht="93.6" x14ac:dyDescent="0.3">
      <c r="A103" s="15" t="s">
        <v>60</v>
      </c>
      <c r="B103" s="33" t="s">
        <v>137</v>
      </c>
      <c r="C103" s="9" t="s">
        <v>115</v>
      </c>
      <c r="D103" s="31" t="s">
        <v>36</v>
      </c>
      <c r="E103" s="1">
        <f t="shared" si="9"/>
        <v>413.1</v>
      </c>
      <c r="F103" s="1"/>
      <c r="G103" s="1">
        <v>103.2</v>
      </c>
      <c r="H103" s="1">
        <v>103.3</v>
      </c>
      <c r="I103" s="1">
        <v>103.3</v>
      </c>
      <c r="J103" s="1">
        <v>103.3</v>
      </c>
      <c r="K103" s="4"/>
    </row>
    <row r="104" spans="1:12" ht="26.25" customHeight="1" x14ac:dyDescent="0.3">
      <c r="A104" s="62">
        <v>2</v>
      </c>
      <c r="B104" s="56" t="s">
        <v>155</v>
      </c>
      <c r="C104" s="56" t="s">
        <v>115</v>
      </c>
      <c r="D104" s="31" t="s">
        <v>34</v>
      </c>
      <c r="E104" s="1">
        <f t="shared" ref="E104:J104" si="11">E106+E105</f>
        <v>290562.88299999997</v>
      </c>
      <c r="F104" s="1">
        <f t="shared" si="11"/>
        <v>53359.820000000007</v>
      </c>
      <c r="G104" s="1">
        <f t="shared" si="11"/>
        <v>60329.163</v>
      </c>
      <c r="H104" s="1">
        <f t="shared" si="11"/>
        <v>59812.899999999994</v>
      </c>
      <c r="I104" s="1">
        <f t="shared" si="11"/>
        <v>58474.7</v>
      </c>
      <c r="J104" s="1">
        <f t="shared" si="11"/>
        <v>58586.3</v>
      </c>
      <c r="K104" s="4"/>
    </row>
    <row r="105" spans="1:12" ht="36" customHeight="1" x14ac:dyDescent="0.3">
      <c r="A105" s="63"/>
      <c r="B105" s="57"/>
      <c r="C105" s="57"/>
      <c r="D105" s="31" t="s">
        <v>36</v>
      </c>
      <c r="E105" s="1">
        <f>SUM(F105:J105)</f>
        <v>19082.300000000003</v>
      </c>
      <c r="F105" s="1">
        <f>F109+F113</f>
        <v>2385.3000000000002</v>
      </c>
      <c r="G105" s="1">
        <f>G109</f>
        <v>1994.8</v>
      </c>
      <c r="H105" s="1">
        <f>H109</f>
        <v>14702.2</v>
      </c>
      <c r="I105" s="1">
        <v>0</v>
      </c>
      <c r="J105" s="1">
        <v>0</v>
      </c>
      <c r="K105" s="4"/>
    </row>
    <row r="106" spans="1:12" ht="30" customHeight="1" x14ac:dyDescent="0.3">
      <c r="A106" s="63"/>
      <c r="B106" s="57"/>
      <c r="C106" s="57"/>
      <c r="D106" s="31" t="s">
        <v>1</v>
      </c>
      <c r="E106" s="1">
        <f>SUM(F106:J106)</f>
        <v>271480.58299999998</v>
      </c>
      <c r="F106" s="1">
        <f>F110+F112+F126</f>
        <v>50974.520000000004</v>
      </c>
      <c r="G106" s="1">
        <f>G110+G112+G126</f>
        <v>58334.362999999998</v>
      </c>
      <c r="H106" s="1">
        <f>H110+H112+H126</f>
        <v>45110.7</v>
      </c>
      <c r="I106" s="1">
        <f>I110+I112+I126</f>
        <v>58474.7</v>
      </c>
      <c r="J106" s="1">
        <f>J110+J112+J126</f>
        <v>58586.3</v>
      </c>
      <c r="K106" s="4"/>
    </row>
    <row r="107" spans="1:12" ht="23.25" hidden="1" customHeight="1" x14ac:dyDescent="0.3">
      <c r="A107" s="64"/>
      <c r="B107" s="58"/>
      <c r="C107" s="58"/>
      <c r="D107" s="47"/>
      <c r="E107" s="48"/>
      <c r="F107" s="48"/>
      <c r="G107" s="48"/>
      <c r="H107" s="48"/>
      <c r="I107" s="48"/>
      <c r="J107" s="48"/>
      <c r="K107" s="4"/>
    </row>
    <row r="108" spans="1:12" ht="25.5" customHeight="1" x14ac:dyDescent="0.3">
      <c r="A108" s="62" t="s">
        <v>78</v>
      </c>
      <c r="B108" s="84" t="s">
        <v>139</v>
      </c>
      <c r="C108" s="56" t="s">
        <v>115</v>
      </c>
      <c r="D108" s="31" t="s">
        <v>34</v>
      </c>
      <c r="E108" s="1">
        <f t="shared" ref="E108:J108" si="12">E110+E109</f>
        <v>286028.46299999999</v>
      </c>
      <c r="F108" s="1">
        <f t="shared" si="12"/>
        <v>51953.30000000001</v>
      </c>
      <c r="G108" s="1">
        <f t="shared" si="12"/>
        <v>59321.963000000003</v>
      </c>
      <c r="H108" s="1">
        <f t="shared" si="12"/>
        <v>58892.2</v>
      </c>
      <c r="I108" s="1">
        <f t="shared" si="12"/>
        <v>57874.7</v>
      </c>
      <c r="J108" s="1">
        <f t="shared" si="12"/>
        <v>57986.3</v>
      </c>
      <c r="K108" s="4"/>
    </row>
    <row r="109" spans="1:12" ht="30" customHeight="1" x14ac:dyDescent="0.3">
      <c r="A109" s="63"/>
      <c r="B109" s="85"/>
      <c r="C109" s="57"/>
      <c r="D109" s="31" t="s">
        <v>36</v>
      </c>
      <c r="E109" s="1">
        <f>SUM(F109:J109)</f>
        <v>18932.300000000003</v>
      </c>
      <c r="F109" s="1">
        <f>2235.3</f>
        <v>2235.3000000000002</v>
      </c>
      <c r="G109" s="8">
        <v>1994.8</v>
      </c>
      <c r="H109" s="1">
        <f>14182.2+450+70</f>
        <v>14702.2</v>
      </c>
      <c r="I109" s="1">
        <v>0</v>
      </c>
      <c r="J109" s="1">
        <v>0</v>
      </c>
      <c r="K109" s="4"/>
    </row>
    <row r="110" spans="1:12" ht="88.5" customHeight="1" x14ac:dyDescent="0.3">
      <c r="A110" s="64"/>
      <c r="B110" s="86"/>
      <c r="C110" s="57"/>
      <c r="D110" s="31" t="s">
        <v>1</v>
      </c>
      <c r="E110" s="1">
        <f>SUM(F110:J110)</f>
        <v>267096.163</v>
      </c>
      <c r="F110" s="1">
        <f>41179.3+248.5+1369.3+920.9+6000</f>
        <v>49718.000000000007</v>
      </c>
      <c r="G110" s="8">
        <f>40570.6+6171.4+1100+8939.8+240.1-271.4+576.763-0.1</f>
        <v>57327.163</v>
      </c>
      <c r="H110" s="1">
        <f>43576.8+613.2</f>
        <v>44190</v>
      </c>
      <c r="I110" s="1">
        <v>57874.7</v>
      </c>
      <c r="J110" s="1">
        <v>57986.3</v>
      </c>
      <c r="K110" s="45"/>
    </row>
    <row r="111" spans="1:12" ht="15.75" customHeight="1" x14ac:dyDescent="0.3">
      <c r="A111" s="62" t="s">
        <v>79</v>
      </c>
      <c r="B111" s="56" t="s">
        <v>4</v>
      </c>
      <c r="C111" s="56" t="s">
        <v>115</v>
      </c>
      <c r="D111" s="31" t="s">
        <v>34</v>
      </c>
      <c r="E111" s="1">
        <f>F111+G111+H111+I111+J111</f>
        <v>4034.42</v>
      </c>
      <c r="F111" s="1">
        <f>F112+F113</f>
        <v>1306.52</v>
      </c>
      <c r="G111" s="1">
        <f>G112+G113</f>
        <v>907.2</v>
      </c>
      <c r="H111" s="1">
        <f>H112+H113</f>
        <v>820.7</v>
      </c>
      <c r="I111" s="1">
        <f>I112+I113</f>
        <v>500</v>
      </c>
      <c r="J111" s="1">
        <f>J112+J113</f>
        <v>500</v>
      </c>
      <c r="K111" s="4"/>
    </row>
    <row r="112" spans="1:12" ht="33" customHeight="1" x14ac:dyDescent="0.3">
      <c r="A112" s="63"/>
      <c r="B112" s="57"/>
      <c r="C112" s="57"/>
      <c r="D112" s="31" t="s">
        <v>1</v>
      </c>
      <c r="E112" s="1">
        <f>SUM(F112:J112)</f>
        <v>3884.42</v>
      </c>
      <c r="F112" s="1">
        <f>SUM(F114:F121)</f>
        <v>1156.52</v>
      </c>
      <c r="G112" s="1">
        <f>SUM(G114:G121)+G123</f>
        <v>907.2</v>
      </c>
      <c r="H112" s="1">
        <f>SUM(H114:H121)+H123+H124+H125</f>
        <v>820.7</v>
      </c>
      <c r="I112" s="1">
        <f>SUM(I114:I121)+I123</f>
        <v>500</v>
      </c>
      <c r="J112" s="1">
        <f>SUM(J114:J121)+J123</f>
        <v>500</v>
      </c>
      <c r="K112" s="4"/>
      <c r="L112" s="43" t="s">
        <v>140</v>
      </c>
    </row>
    <row r="113" spans="1:11" ht="33" customHeight="1" x14ac:dyDescent="0.3">
      <c r="A113" s="64"/>
      <c r="B113" s="58"/>
      <c r="C113" s="58"/>
      <c r="D113" s="31" t="s">
        <v>36</v>
      </c>
      <c r="E113" s="1">
        <f>F113</f>
        <v>150</v>
      </c>
      <c r="F113" s="1">
        <f>F122</f>
        <v>150</v>
      </c>
      <c r="G113" s="1"/>
      <c r="H113" s="1"/>
      <c r="I113" s="1"/>
      <c r="J113" s="1"/>
      <c r="K113" s="4"/>
    </row>
    <row r="114" spans="1:11" ht="47.25" customHeight="1" x14ac:dyDescent="0.3">
      <c r="A114" s="9" t="s">
        <v>80</v>
      </c>
      <c r="B114" s="30" t="s">
        <v>127</v>
      </c>
      <c r="C114" s="31" t="s">
        <v>115</v>
      </c>
      <c r="D114" s="31" t="s">
        <v>1</v>
      </c>
      <c r="E114" s="1">
        <f t="shared" ref="E114:E119" si="13">SUM(F114:J114)</f>
        <v>655.5</v>
      </c>
      <c r="F114" s="1">
        <f>200-21.7</f>
        <v>178.3</v>
      </c>
      <c r="G114" s="1">
        <f>200-22.8</f>
        <v>177.2</v>
      </c>
      <c r="H114" s="1">
        <v>100</v>
      </c>
      <c r="I114" s="1">
        <v>100</v>
      </c>
      <c r="J114" s="1">
        <v>100</v>
      </c>
      <c r="K114" s="4"/>
    </row>
    <row r="115" spans="1:11" ht="47.25" customHeight="1" x14ac:dyDescent="0.3">
      <c r="A115" s="9" t="s">
        <v>81</v>
      </c>
      <c r="B115" s="30" t="s">
        <v>24</v>
      </c>
      <c r="C115" s="31" t="s">
        <v>115</v>
      </c>
      <c r="D115" s="31" t="s">
        <v>1</v>
      </c>
      <c r="E115" s="1">
        <f t="shared" si="13"/>
        <v>280</v>
      </c>
      <c r="F115" s="1">
        <f>100-20</f>
        <v>80</v>
      </c>
      <c r="G115" s="1">
        <v>80</v>
      </c>
      <c r="H115" s="1">
        <v>40</v>
      </c>
      <c r="I115" s="1">
        <v>40</v>
      </c>
      <c r="J115" s="1">
        <v>40</v>
      </c>
      <c r="K115" s="4"/>
    </row>
    <row r="116" spans="1:11" ht="47.25" customHeight="1" x14ac:dyDescent="0.3">
      <c r="A116" s="9" t="s">
        <v>82</v>
      </c>
      <c r="B116" s="30" t="s">
        <v>25</v>
      </c>
      <c r="C116" s="31" t="s">
        <v>115</v>
      </c>
      <c r="D116" s="31" t="s">
        <v>1</v>
      </c>
      <c r="E116" s="1">
        <f t="shared" si="13"/>
        <v>1000</v>
      </c>
      <c r="F116" s="1">
        <v>200</v>
      </c>
      <c r="G116" s="1">
        <v>200</v>
      </c>
      <c r="H116" s="1">
        <v>200</v>
      </c>
      <c r="I116" s="1">
        <v>200</v>
      </c>
      <c r="J116" s="1">
        <v>200</v>
      </c>
      <c r="K116" s="4"/>
    </row>
    <row r="117" spans="1:11" ht="47.25" customHeight="1" x14ac:dyDescent="0.3">
      <c r="A117" s="9" t="s">
        <v>83</v>
      </c>
      <c r="B117" s="30" t="s">
        <v>26</v>
      </c>
      <c r="C117" s="31" t="s">
        <v>115</v>
      </c>
      <c r="D117" s="31" t="s">
        <v>1</v>
      </c>
      <c r="E117" s="1">
        <f t="shared" si="13"/>
        <v>630</v>
      </c>
      <c r="F117" s="1">
        <v>150</v>
      </c>
      <c r="G117" s="1">
        <v>150</v>
      </c>
      <c r="H117" s="1">
        <v>110</v>
      </c>
      <c r="I117" s="1">
        <v>110</v>
      </c>
      <c r="J117" s="1">
        <v>110</v>
      </c>
      <c r="K117" s="4"/>
    </row>
    <row r="118" spans="1:11" ht="47.25" customHeight="1" x14ac:dyDescent="0.3">
      <c r="A118" s="9" t="s">
        <v>84</v>
      </c>
      <c r="B118" s="30" t="s">
        <v>107</v>
      </c>
      <c r="C118" s="31" t="s">
        <v>115</v>
      </c>
      <c r="D118" s="31" t="s">
        <v>1</v>
      </c>
      <c r="E118" s="1">
        <f t="shared" si="13"/>
        <v>450</v>
      </c>
      <c r="F118" s="1">
        <v>450</v>
      </c>
      <c r="G118" s="1">
        <v>0</v>
      </c>
      <c r="H118" s="1">
        <v>0</v>
      </c>
      <c r="I118" s="1">
        <v>0</v>
      </c>
      <c r="J118" s="1">
        <v>0</v>
      </c>
      <c r="K118" s="4"/>
    </row>
    <row r="119" spans="1:11" ht="47.25" customHeight="1" collapsed="1" x14ac:dyDescent="0.3">
      <c r="A119" s="9" t="s">
        <v>85</v>
      </c>
      <c r="B119" s="30" t="s">
        <v>7</v>
      </c>
      <c r="C119" s="31" t="s">
        <v>115</v>
      </c>
      <c r="D119" s="31" t="s">
        <v>1</v>
      </c>
      <c r="E119" s="1">
        <f t="shared" si="13"/>
        <v>80</v>
      </c>
      <c r="F119" s="1">
        <v>0</v>
      </c>
      <c r="G119" s="1"/>
      <c r="H119" s="1">
        <v>80</v>
      </c>
      <c r="I119" s="1"/>
      <c r="J119" s="1"/>
      <c r="K119" s="4"/>
    </row>
    <row r="120" spans="1:11" ht="47.25" hidden="1" customHeight="1" outlineLevel="1" x14ac:dyDescent="0.3">
      <c r="A120" s="9" t="s">
        <v>86</v>
      </c>
      <c r="B120" s="30" t="s">
        <v>27</v>
      </c>
      <c r="C120" s="31" t="s">
        <v>115</v>
      </c>
      <c r="D120" s="31" t="s">
        <v>1</v>
      </c>
      <c r="E120" s="1">
        <f>SUM(F120:J120)</f>
        <v>0</v>
      </c>
      <c r="F120" s="1">
        <v>0</v>
      </c>
      <c r="G120" s="1"/>
      <c r="H120" s="1"/>
      <c r="I120" s="1">
        <v>0</v>
      </c>
      <c r="J120" s="1">
        <v>0</v>
      </c>
      <c r="K120" s="4"/>
    </row>
    <row r="121" spans="1:11" ht="47.25" customHeight="1" x14ac:dyDescent="0.3">
      <c r="A121" s="9" t="s">
        <v>86</v>
      </c>
      <c r="B121" s="30" t="s">
        <v>28</v>
      </c>
      <c r="C121" s="31" t="s">
        <v>115</v>
      </c>
      <c r="D121" s="31" t="s">
        <v>1</v>
      </c>
      <c r="E121" s="1">
        <f>SUM(F121:J121)</f>
        <v>98.22</v>
      </c>
      <c r="F121" s="1">
        <v>98.22</v>
      </c>
      <c r="G121" s="1"/>
      <c r="H121" s="1">
        <v>0</v>
      </c>
      <c r="I121" s="1">
        <v>0</v>
      </c>
      <c r="J121" s="1">
        <v>0</v>
      </c>
      <c r="K121" s="4"/>
    </row>
    <row r="122" spans="1:11" ht="47.25" customHeight="1" x14ac:dyDescent="0.3">
      <c r="A122" s="32" t="s">
        <v>69</v>
      </c>
      <c r="B122" s="30" t="s">
        <v>123</v>
      </c>
      <c r="C122" s="31" t="s">
        <v>115</v>
      </c>
      <c r="D122" s="31" t="s">
        <v>36</v>
      </c>
      <c r="E122" s="1">
        <f>F122</f>
        <v>150</v>
      </c>
      <c r="F122" s="1">
        <v>150</v>
      </c>
      <c r="G122" s="1"/>
      <c r="H122" s="1"/>
      <c r="I122" s="1"/>
      <c r="J122" s="1"/>
      <c r="K122" s="4"/>
    </row>
    <row r="123" spans="1:11" ht="69.75" customHeight="1" x14ac:dyDescent="0.3">
      <c r="A123" s="32" t="s">
        <v>70</v>
      </c>
      <c r="B123" s="30" t="s">
        <v>134</v>
      </c>
      <c r="C123" s="31" t="s">
        <v>115</v>
      </c>
      <c r="D123" s="31" t="s">
        <v>1</v>
      </c>
      <c r="E123" s="1">
        <f>SUM(F123:J123)</f>
        <v>450</v>
      </c>
      <c r="F123" s="1">
        <v>0</v>
      </c>
      <c r="G123" s="1">
        <v>300</v>
      </c>
      <c r="H123" s="1">
        <v>50</v>
      </c>
      <c r="I123" s="1">
        <v>50</v>
      </c>
      <c r="J123" s="1">
        <v>50</v>
      </c>
      <c r="K123" s="4"/>
    </row>
    <row r="124" spans="1:11" ht="69.75" customHeight="1" x14ac:dyDescent="0.3">
      <c r="A124" s="32" t="s">
        <v>71</v>
      </c>
      <c r="B124" s="30" t="s">
        <v>147</v>
      </c>
      <c r="C124" s="31" t="s">
        <v>115</v>
      </c>
      <c r="D124" s="31" t="s">
        <v>1</v>
      </c>
      <c r="E124" s="1">
        <v>210.7</v>
      </c>
      <c r="F124" s="1"/>
      <c r="G124" s="1"/>
      <c r="H124" s="1">
        <f>210.8-0.1</f>
        <v>210.70000000000002</v>
      </c>
      <c r="I124" s="1"/>
      <c r="J124" s="1"/>
      <c r="K124" s="4"/>
    </row>
    <row r="125" spans="1:11" ht="69.75" customHeight="1" x14ac:dyDescent="0.3">
      <c r="A125" s="32" t="s">
        <v>110</v>
      </c>
      <c r="B125" s="30" t="s">
        <v>148</v>
      </c>
      <c r="C125" s="31" t="s">
        <v>115</v>
      </c>
      <c r="D125" s="31" t="s">
        <v>1</v>
      </c>
      <c r="E125" s="1">
        <v>30</v>
      </c>
      <c r="F125" s="1"/>
      <c r="G125" s="1"/>
      <c r="H125" s="1">
        <v>30</v>
      </c>
      <c r="I125" s="1"/>
      <c r="J125" s="1"/>
      <c r="K125" s="4"/>
    </row>
    <row r="126" spans="1:11" ht="35.25" customHeight="1" x14ac:dyDescent="0.3">
      <c r="A126" s="9" t="s">
        <v>87</v>
      </c>
      <c r="B126" s="30" t="s">
        <v>9</v>
      </c>
      <c r="C126" s="31" t="s">
        <v>115</v>
      </c>
      <c r="D126" s="31" t="s">
        <v>1</v>
      </c>
      <c r="E126" s="1">
        <f>SUM(F126:J126)</f>
        <v>500</v>
      </c>
      <c r="F126" s="1">
        <v>100</v>
      </c>
      <c r="G126" s="1">
        <v>100</v>
      </c>
      <c r="H126" s="1">
        <v>100</v>
      </c>
      <c r="I126" s="1">
        <v>100</v>
      </c>
      <c r="J126" s="1">
        <v>100</v>
      </c>
      <c r="K126" s="4"/>
    </row>
    <row r="127" spans="1:11" s="38" customFormat="1" ht="35.25" customHeight="1" x14ac:dyDescent="0.3">
      <c r="A127" s="78"/>
      <c r="B127" s="81" t="s">
        <v>93</v>
      </c>
      <c r="C127" s="81" t="s">
        <v>115</v>
      </c>
      <c r="D127" s="6" t="s">
        <v>34</v>
      </c>
      <c r="E127" s="7">
        <f t="shared" ref="E127:J127" si="14">E128+E129</f>
        <v>481552.48300000001</v>
      </c>
      <c r="F127" s="7">
        <f t="shared" si="14"/>
        <v>87969.520000000019</v>
      </c>
      <c r="G127" s="7">
        <f t="shared" si="14"/>
        <v>97545.663</v>
      </c>
      <c r="H127" s="7">
        <f t="shared" si="14"/>
        <v>99890.2</v>
      </c>
      <c r="I127" s="7">
        <f t="shared" si="14"/>
        <v>97983</v>
      </c>
      <c r="J127" s="7">
        <f t="shared" si="14"/>
        <v>98164.1</v>
      </c>
      <c r="K127" s="21"/>
    </row>
    <row r="128" spans="1:11" s="38" customFormat="1" ht="35.25" customHeight="1" x14ac:dyDescent="0.3">
      <c r="A128" s="79"/>
      <c r="B128" s="82"/>
      <c r="C128" s="82"/>
      <c r="D128" s="6" t="s">
        <v>36</v>
      </c>
      <c r="E128" s="7">
        <f>SUM(F128:J128)</f>
        <v>29761</v>
      </c>
      <c r="F128" s="7">
        <f>F105+F98+F99+F88</f>
        <v>4727.6000000000004</v>
      </c>
      <c r="G128" s="7">
        <f>G105+G98+G99+G88</f>
        <v>4357.8</v>
      </c>
      <c r="H128" s="7">
        <f>H105+H85</f>
        <v>20469</v>
      </c>
      <c r="I128" s="7">
        <f>I105+I98+I99</f>
        <v>103.3</v>
      </c>
      <c r="J128" s="7">
        <f>J105+J98+J99</f>
        <v>103.3</v>
      </c>
      <c r="K128" s="21"/>
    </row>
    <row r="129" spans="1:29" s="40" customFormat="1" ht="38.25" customHeight="1" x14ac:dyDescent="0.3">
      <c r="A129" s="80"/>
      <c r="B129" s="83"/>
      <c r="C129" s="83"/>
      <c r="D129" s="6" t="s">
        <v>1</v>
      </c>
      <c r="E129" s="7">
        <f>SUM(F129:J129)</f>
        <v>451791.48300000001</v>
      </c>
      <c r="F129" s="7">
        <f>F84+F106</f>
        <v>83241.920000000013</v>
      </c>
      <c r="G129" s="7">
        <f>G84+G106</f>
        <v>93187.862999999998</v>
      </c>
      <c r="H129" s="7">
        <f>H84+H106</f>
        <v>79421.2</v>
      </c>
      <c r="I129" s="7">
        <f>I84+I106</f>
        <v>97879.7</v>
      </c>
      <c r="J129" s="7">
        <f>J84+J106</f>
        <v>98060.800000000003</v>
      </c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</row>
    <row r="130" spans="1:29" s="2" customFormat="1" ht="32.25" customHeight="1" x14ac:dyDescent="0.3">
      <c r="A130" s="53" t="s">
        <v>126</v>
      </c>
      <c r="B130" s="53"/>
      <c r="C130" s="53"/>
      <c r="D130" s="53"/>
      <c r="E130" s="53"/>
      <c r="F130" s="53"/>
      <c r="G130" s="53"/>
      <c r="H130" s="53"/>
      <c r="I130" s="53"/>
      <c r="J130" s="53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2" customFormat="1" ht="30" customHeight="1" x14ac:dyDescent="0.3">
      <c r="A131" s="54">
        <v>1</v>
      </c>
      <c r="B131" s="55" t="s">
        <v>108</v>
      </c>
      <c r="C131" s="55" t="s">
        <v>115</v>
      </c>
      <c r="D131" s="33" t="s">
        <v>34</v>
      </c>
      <c r="E131" s="1">
        <f>SUM(E132:E134)</f>
        <v>137090.79999999999</v>
      </c>
      <c r="F131" s="1">
        <f>SUM(F133:F134)</f>
        <v>25032</v>
      </c>
      <c r="G131" s="1">
        <f>SUM(G133:G134)</f>
        <v>28735.3</v>
      </c>
      <c r="H131" s="1">
        <f>SUM(H132:H134)</f>
        <v>28535.200000000001</v>
      </c>
      <c r="I131" s="1">
        <f>SUM(I132:I134)</f>
        <v>27334.6</v>
      </c>
      <c r="J131" s="1">
        <f>SUM(J132:J134)</f>
        <v>27453.7</v>
      </c>
      <c r="K131" s="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s="2" customFormat="1" ht="30" customHeight="1" x14ac:dyDescent="0.3">
      <c r="A132" s="54"/>
      <c r="B132" s="55"/>
      <c r="C132" s="55"/>
      <c r="D132" s="33" t="s">
        <v>36</v>
      </c>
      <c r="E132" s="1">
        <v>605.70000000000005</v>
      </c>
      <c r="F132" s="1"/>
      <c r="G132" s="1"/>
      <c r="H132" s="1">
        <f>100+505.7</f>
        <v>605.70000000000005</v>
      </c>
      <c r="I132" s="1"/>
      <c r="J132" s="1"/>
      <c r="K132" s="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" customFormat="1" ht="33" customHeight="1" x14ac:dyDescent="0.3">
      <c r="A133" s="54"/>
      <c r="B133" s="55"/>
      <c r="C133" s="55"/>
      <c r="D133" s="31" t="s">
        <v>1</v>
      </c>
      <c r="E133" s="1">
        <f>SUM(F133:J133)</f>
        <v>97097.4</v>
      </c>
      <c r="F133" s="1">
        <f>16883.6+948.4+200</f>
        <v>18032</v>
      </c>
      <c r="G133" s="1">
        <f>16491.3+731.1+100+346.9+1031.2+234+1086.1</f>
        <v>20020.599999999999</v>
      </c>
      <c r="H133" s="1">
        <v>20038.5</v>
      </c>
      <c r="I133" s="1">
        <v>19443.599999999999</v>
      </c>
      <c r="J133" s="1">
        <v>19562.7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 ht="34.5" customHeight="1" x14ac:dyDescent="0.3">
      <c r="A134" s="54"/>
      <c r="B134" s="55"/>
      <c r="C134" s="55"/>
      <c r="D134" s="31" t="s">
        <v>37</v>
      </c>
      <c r="E134" s="1">
        <f>SUM(F134:J134)</f>
        <v>39387.699999999997</v>
      </c>
      <c r="F134" s="1">
        <v>7000</v>
      </c>
      <c r="G134" s="1">
        <v>8714.7000000000007</v>
      </c>
      <c r="H134" s="1">
        <v>7891</v>
      </c>
      <c r="I134" s="1">
        <v>7891</v>
      </c>
      <c r="J134" s="1">
        <v>7891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40" customFormat="1" ht="24" customHeight="1" x14ac:dyDescent="0.3">
      <c r="A135" s="53"/>
      <c r="B135" s="71" t="s">
        <v>94</v>
      </c>
      <c r="C135" s="71" t="s">
        <v>115</v>
      </c>
      <c r="D135" s="6" t="s">
        <v>34</v>
      </c>
      <c r="E135" s="7">
        <f>E136+E137+E138</f>
        <v>137090.79999999999</v>
      </c>
      <c r="F135" s="7">
        <f>F137+F138</f>
        <v>25032</v>
      </c>
      <c r="G135" s="7">
        <f>G137+G138</f>
        <v>28735.3</v>
      </c>
      <c r="H135" s="7">
        <f>H137+H138+H136</f>
        <v>28535.200000000001</v>
      </c>
      <c r="I135" s="7">
        <f>I137+I138</f>
        <v>27334.6</v>
      </c>
      <c r="J135" s="7">
        <f>J137+J138</f>
        <v>27453.7</v>
      </c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</row>
    <row r="136" spans="1:29" s="40" customFormat="1" ht="32.25" customHeight="1" x14ac:dyDescent="0.3">
      <c r="A136" s="53"/>
      <c r="B136" s="71"/>
      <c r="C136" s="71"/>
      <c r="D136" s="6" t="s">
        <v>36</v>
      </c>
      <c r="E136" s="7">
        <v>605.70000000000005</v>
      </c>
      <c r="F136" s="7"/>
      <c r="G136" s="7"/>
      <c r="H136" s="7">
        <f>H132</f>
        <v>605.70000000000005</v>
      </c>
      <c r="I136" s="7"/>
      <c r="J136" s="7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</row>
    <row r="137" spans="1:29" s="40" customFormat="1" ht="36" customHeight="1" x14ac:dyDescent="0.3">
      <c r="A137" s="53"/>
      <c r="B137" s="71"/>
      <c r="C137" s="71"/>
      <c r="D137" s="6" t="s">
        <v>1</v>
      </c>
      <c r="E137" s="7">
        <f>SUM(F137:J137)</f>
        <v>97097.4</v>
      </c>
      <c r="F137" s="7">
        <f>F133</f>
        <v>18032</v>
      </c>
      <c r="G137" s="7">
        <f>G133</f>
        <v>20020.599999999999</v>
      </c>
      <c r="H137" s="7">
        <f>H133</f>
        <v>20038.5</v>
      </c>
      <c r="I137" s="7">
        <f>I133</f>
        <v>19443.599999999999</v>
      </c>
      <c r="J137" s="7">
        <f>J133</f>
        <v>19562.7</v>
      </c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</row>
    <row r="138" spans="1:29" s="40" customFormat="1" ht="30.75" customHeight="1" x14ac:dyDescent="0.3">
      <c r="A138" s="53"/>
      <c r="B138" s="71"/>
      <c r="C138" s="71"/>
      <c r="D138" s="6" t="s">
        <v>37</v>
      </c>
      <c r="E138" s="7">
        <f>SUM(F138:J138)</f>
        <v>39387.699999999997</v>
      </c>
      <c r="F138" s="7">
        <v>7000</v>
      </c>
      <c r="G138" s="7">
        <f>G134</f>
        <v>8714.7000000000007</v>
      </c>
      <c r="H138" s="7">
        <f>H134</f>
        <v>7891</v>
      </c>
      <c r="I138" s="7">
        <f>I134</f>
        <v>7891</v>
      </c>
      <c r="J138" s="7">
        <f>J134</f>
        <v>7891</v>
      </c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</row>
    <row r="139" spans="1:29" s="2" customFormat="1" x14ac:dyDescent="0.3">
      <c r="A139" s="53" t="s">
        <v>88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s="2" customFormat="1" ht="32.25" customHeight="1" x14ac:dyDescent="0.3">
      <c r="A140" s="68" t="s">
        <v>73</v>
      </c>
      <c r="B140" s="62" t="s">
        <v>104</v>
      </c>
      <c r="C140" s="62" t="s">
        <v>115</v>
      </c>
      <c r="D140" s="33" t="s">
        <v>34</v>
      </c>
      <c r="E140" s="49">
        <f t="shared" ref="E140:J140" si="15">E141+E142</f>
        <v>257006.5</v>
      </c>
      <c r="F140" s="49">
        <f t="shared" si="15"/>
        <v>43792</v>
      </c>
      <c r="G140" s="49">
        <f t="shared" si="15"/>
        <v>48908.4</v>
      </c>
      <c r="H140" s="49">
        <f t="shared" si="15"/>
        <v>63835.099999999991</v>
      </c>
      <c r="I140" s="49">
        <f t="shared" si="15"/>
        <v>50229.9</v>
      </c>
      <c r="J140" s="49">
        <f t="shared" si="15"/>
        <v>50241.100000000006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" customFormat="1" ht="60" customHeight="1" x14ac:dyDescent="0.3">
      <c r="A141" s="69"/>
      <c r="B141" s="63"/>
      <c r="C141" s="63"/>
      <c r="D141" s="33" t="s">
        <v>36</v>
      </c>
      <c r="E141" s="50">
        <v>11129.7</v>
      </c>
      <c r="F141" s="46"/>
      <c r="G141" s="46"/>
      <c r="H141" s="1">
        <f>H144</f>
        <v>11129.7</v>
      </c>
      <c r="I141" s="46"/>
      <c r="J141" s="46"/>
      <c r="K141" s="3"/>
      <c r="L141" s="3" t="s">
        <v>151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s="2" customFormat="1" ht="63" customHeight="1" x14ac:dyDescent="0.3">
      <c r="A142" s="70"/>
      <c r="B142" s="64"/>
      <c r="C142" s="64"/>
      <c r="D142" s="31" t="s">
        <v>1</v>
      </c>
      <c r="E142" s="1">
        <f>SUM(F142:J142)</f>
        <v>245876.8</v>
      </c>
      <c r="F142" s="1">
        <f>F143+F145</f>
        <v>43792</v>
      </c>
      <c r="G142" s="1">
        <f>G143+G145</f>
        <v>48908.4</v>
      </c>
      <c r="H142" s="1">
        <f>H143+H145</f>
        <v>52705.399999999994</v>
      </c>
      <c r="I142" s="1">
        <f>I143+I145</f>
        <v>50229.9</v>
      </c>
      <c r="J142" s="1">
        <f>J143+J145</f>
        <v>50241.100000000006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s="2" customFormat="1" ht="49.5" customHeight="1" x14ac:dyDescent="0.3">
      <c r="A143" s="32" t="s">
        <v>40</v>
      </c>
      <c r="B143" s="31" t="s">
        <v>29</v>
      </c>
      <c r="C143" s="31" t="s">
        <v>115</v>
      </c>
      <c r="D143" s="31" t="s">
        <v>1</v>
      </c>
      <c r="E143" s="1">
        <f>SUM(F143:J143)</f>
        <v>56411.099999999991</v>
      </c>
      <c r="F143" s="1">
        <v>9821.5</v>
      </c>
      <c r="G143" s="8">
        <v>10705.1</v>
      </c>
      <c r="H143" s="1">
        <v>11943.8</v>
      </c>
      <c r="I143" s="1">
        <v>11966.5</v>
      </c>
      <c r="J143" s="1">
        <v>11974.2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s="2" customFormat="1" ht="49.5" customHeight="1" x14ac:dyDescent="0.3">
      <c r="A144" s="68" t="s">
        <v>39</v>
      </c>
      <c r="B144" s="62" t="s">
        <v>89</v>
      </c>
      <c r="C144" s="31" t="s">
        <v>115</v>
      </c>
      <c r="D144" s="33" t="s">
        <v>36</v>
      </c>
      <c r="E144" s="1">
        <v>11129.7</v>
      </c>
      <c r="F144" s="1"/>
      <c r="G144" s="8"/>
      <c r="H144" s="1">
        <v>11129.7</v>
      </c>
      <c r="I144" s="1"/>
      <c r="J144" s="1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s="2" customFormat="1" ht="49.5" customHeight="1" x14ac:dyDescent="0.3">
      <c r="A145" s="70"/>
      <c r="B145" s="64"/>
      <c r="C145" s="31" t="s">
        <v>115</v>
      </c>
      <c r="D145" s="31" t="s">
        <v>1</v>
      </c>
      <c r="E145" s="1">
        <f>SUM(F145:J145)</f>
        <v>189465.69999999998</v>
      </c>
      <c r="F145" s="1">
        <v>33970.5</v>
      </c>
      <c r="G145" s="1">
        <v>38203.300000000003</v>
      </c>
      <c r="H145" s="1">
        <v>40761.599999999999</v>
      </c>
      <c r="I145" s="1">
        <v>38263.4</v>
      </c>
      <c r="J145" s="1">
        <v>38266.9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s="2" customFormat="1" ht="49.5" customHeight="1" x14ac:dyDescent="0.3">
      <c r="A146" s="68"/>
      <c r="B146" s="78" t="s">
        <v>95</v>
      </c>
      <c r="C146" s="78" t="s">
        <v>115</v>
      </c>
      <c r="D146" s="6" t="s">
        <v>34</v>
      </c>
      <c r="E146" s="7">
        <f>E148+E147</f>
        <v>257006.5</v>
      </c>
      <c r="F146" s="7">
        <f>F148</f>
        <v>43792</v>
      </c>
      <c r="G146" s="7">
        <f>G148</f>
        <v>48908.4</v>
      </c>
      <c r="H146" s="7">
        <f>H147+H148</f>
        <v>63835.099999999991</v>
      </c>
      <c r="I146" s="7">
        <f>I148</f>
        <v>50229.9</v>
      </c>
      <c r="J146" s="7">
        <f>J148</f>
        <v>50241.100000000006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s="2" customFormat="1" ht="49.5" customHeight="1" x14ac:dyDescent="0.3">
      <c r="A147" s="69"/>
      <c r="B147" s="79"/>
      <c r="C147" s="79"/>
      <c r="D147" s="42" t="s">
        <v>36</v>
      </c>
      <c r="E147" s="7">
        <v>11129.7</v>
      </c>
      <c r="F147" s="1"/>
      <c r="G147" s="1"/>
      <c r="H147" s="7">
        <f>H141</f>
        <v>11129.7</v>
      </c>
      <c r="I147" s="1"/>
      <c r="J147" s="1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s="40" customFormat="1" ht="49.5" customHeight="1" x14ac:dyDescent="0.3">
      <c r="A148" s="70"/>
      <c r="B148" s="80"/>
      <c r="C148" s="80"/>
      <c r="D148" s="6" t="s">
        <v>1</v>
      </c>
      <c r="E148" s="7">
        <f>SUM(F148:J148)</f>
        <v>245876.8</v>
      </c>
      <c r="F148" s="7">
        <f>F142</f>
        <v>43792</v>
      </c>
      <c r="G148" s="7">
        <f>G142</f>
        <v>48908.4</v>
      </c>
      <c r="H148" s="7">
        <f>H142</f>
        <v>52705.399999999994</v>
      </c>
      <c r="I148" s="7">
        <f>I142</f>
        <v>50229.9</v>
      </c>
      <c r="J148" s="7">
        <f>J142</f>
        <v>50241.100000000006</v>
      </c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</row>
    <row r="149" spans="1:29" x14ac:dyDescent="0.3">
      <c r="A149" s="72" t="s">
        <v>90</v>
      </c>
      <c r="B149" s="72"/>
      <c r="C149" s="72"/>
      <c r="D149" s="72"/>
      <c r="E149" s="72"/>
      <c r="F149" s="72"/>
      <c r="G149" s="72"/>
      <c r="H149" s="72"/>
      <c r="I149" s="72"/>
      <c r="J149" s="72"/>
    </row>
    <row r="150" spans="1:29" ht="81.75" customHeight="1" x14ac:dyDescent="0.3">
      <c r="A150" s="32" t="s">
        <v>73</v>
      </c>
      <c r="B150" s="33" t="s">
        <v>103</v>
      </c>
      <c r="C150" s="33" t="s">
        <v>120</v>
      </c>
      <c r="D150" s="31" t="s">
        <v>1</v>
      </c>
      <c r="E150" s="1">
        <f>SUM(F150:J150)</f>
        <v>6464.8</v>
      </c>
      <c r="F150" s="1">
        <f>F151</f>
        <v>6464.2</v>
      </c>
      <c r="G150" s="1">
        <f>G151</f>
        <v>0.6</v>
      </c>
      <c r="H150" s="1">
        <f>H151</f>
        <v>0</v>
      </c>
      <c r="I150" s="1">
        <f>I151</f>
        <v>0</v>
      </c>
      <c r="J150" s="1">
        <f>J151</f>
        <v>0</v>
      </c>
    </row>
    <row r="151" spans="1:29" ht="84.75" customHeight="1" x14ac:dyDescent="0.3">
      <c r="A151" s="32" t="s">
        <v>40</v>
      </c>
      <c r="B151" s="33" t="s">
        <v>109</v>
      </c>
      <c r="C151" s="33" t="s">
        <v>120</v>
      </c>
      <c r="D151" s="31" t="s">
        <v>1</v>
      </c>
      <c r="E151" s="1">
        <f>SUM(F151:J151)</f>
        <v>6464.8</v>
      </c>
      <c r="F151" s="8">
        <v>6464.2</v>
      </c>
      <c r="G151" s="1">
        <v>0.6</v>
      </c>
      <c r="H151" s="1">
        <v>0</v>
      </c>
      <c r="I151" s="1">
        <v>0</v>
      </c>
      <c r="J151" s="1">
        <v>0</v>
      </c>
    </row>
    <row r="152" spans="1:29" ht="19.5" customHeight="1" x14ac:dyDescent="0.3">
      <c r="A152" s="74" t="s">
        <v>61</v>
      </c>
      <c r="B152" s="91" t="s">
        <v>102</v>
      </c>
      <c r="C152" s="91" t="s">
        <v>115</v>
      </c>
      <c r="D152" s="31" t="s">
        <v>34</v>
      </c>
      <c r="E152" s="1">
        <f t="shared" ref="E152:J152" si="16">SUM(E153:E155)</f>
        <v>20391.213</v>
      </c>
      <c r="F152" s="1">
        <f t="shared" si="16"/>
        <v>8594.2129999999997</v>
      </c>
      <c r="G152" s="1">
        <f t="shared" si="16"/>
        <v>7792</v>
      </c>
      <c r="H152" s="1">
        <f t="shared" si="16"/>
        <v>4005</v>
      </c>
      <c r="I152" s="1">
        <f t="shared" si="16"/>
        <v>0</v>
      </c>
      <c r="J152" s="1">
        <f t="shared" si="16"/>
        <v>0</v>
      </c>
    </row>
    <row r="153" spans="1:29" ht="19.5" customHeight="1" x14ac:dyDescent="0.3">
      <c r="A153" s="74"/>
      <c r="B153" s="91"/>
      <c r="C153" s="91"/>
      <c r="D153" s="31" t="s">
        <v>35</v>
      </c>
      <c r="E153" s="1">
        <v>133.5</v>
      </c>
      <c r="F153" s="1">
        <v>133.5</v>
      </c>
      <c r="G153" s="1">
        <v>0</v>
      </c>
      <c r="H153" s="1">
        <v>0</v>
      </c>
      <c r="I153" s="1">
        <v>0</v>
      </c>
      <c r="J153" s="1">
        <v>0</v>
      </c>
    </row>
    <row r="154" spans="1:29" ht="35.25" customHeight="1" x14ac:dyDescent="0.3">
      <c r="A154" s="74"/>
      <c r="B154" s="91"/>
      <c r="C154" s="91"/>
      <c r="D154" s="31" t="s">
        <v>36</v>
      </c>
      <c r="E154" s="1">
        <f>SUM(F154:J154)</f>
        <v>1870.5</v>
      </c>
      <c r="F154" s="1">
        <f>790.5+200+510+100</f>
        <v>1600.5</v>
      </c>
      <c r="G154" s="1">
        <v>270</v>
      </c>
      <c r="H154" s="1">
        <v>0</v>
      </c>
      <c r="I154" s="1">
        <v>0</v>
      </c>
      <c r="J154" s="1">
        <v>0</v>
      </c>
      <c r="L154" s="5" t="s">
        <v>146</v>
      </c>
    </row>
    <row r="155" spans="1:29" ht="33.75" customHeight="1" x14ac:dyDescent="0.3">
      <c r="A155" s="74"/>
      <c r="B155" s="91"/>
      <c r="C155" s="91"/>
      <c r="D155" s="31" t="s">
        <v>1</v>
      </c>
      <c r="E155" s="1">
        <f>SUM(F155:J155)</f>
        <v>18387.213</v>
      </c>
      <c r="F155" s="1">
        <f>139.5+192+1147.513+250+523+100+131+200+90+200+3846.2+70-29</f>
        <v>6860.2129999999997</v>
      </c>
      <c r="G155" s="8">
        <v>7522</v>
      </c>
      <c r="H155" s="1">
        <f>505+3500</f>
        <v>4005</v>
      </c>
      <c r="I155" s="1">
        <v>0</v>
      </c>
      <c r="J155" s="1">
        <v>0</v>
      </c>
      <c r="K155" s="5" t="s">
        <v>152</v>
      </c>
    </row>
    <row r="156" spans="1:29" s="38" customFormat="1" ht="30.75" customHeight="1" x14ac:dyDescent="0.3">
      <c r="A156" s="72"/>
      <c r="B156" s="92" t="s">
        <v>96</v>
      </c>
      <c r="C156" s="92" t="s">
        <v>115</v>
      </c>
      <c r="D156" s="6" t="s">
        <v>34</v>
      </c>
      <c r="E156" s="7">
        <f>E157+E158+E159</f>
        <v>26856.012999999999</v>
      </c>
      <c r="F156" s="7">
        <f>SUM(F157:F159)</f>
        <v>15058.413</v>
      </c>
      <c r="G156" s="7">
        <f>SUM(G157:G159)</f>
        <v>7792.6</v>
      </c>
      <c r="H156" s="7">
        <f>SUM(H157:H159)</f>
        <v>4005</v>
      </c>
      <c r="I156" s="7">
        <f>SUM(I157:I159)</f>
        <v>0</v>
      </c>
      <c r="J156" s="7">
        <f>SUM(J157:J159)</f>
        <v>0</v>
      </c>
    </row>
    <row r="157" spans="1:29" s="38" customFormat="1" ht="30.75" customHeight="1" x14ac:dyDescent="0.3">
      <c r="A157" s="72"/>
      <c r="B157" s="92"/>
      <c r="C157" s="92"/>
      <c r="D157" s="6" t="s">
        <v>35</v>
      </c>
      <c r="E157" s="7">
        <f>SUM(F157:J157)</f>
        <v>133.5</v>
      </c>
      <c r="F157" s="7">
        <f>F153</f>
        <v>133.5</v>
      </c>
      <c r="G157" s="7">
        <v>0</v>
      </c>
      <c r="H157" s="7">
        <v>0</v>
      </c>
      <c r="I157" s="7">
        <v>0</v>
      </c>
      <c r="J157" s="7">
        <v>0</v>
      </c>
    </row>
    <row r="158" spans="1:29" s="38" customFormat="1" ht="30.75" customHeight="1" x14ac:dyDescent="0.3">
      <c r="A158" s="72"/>
      <c r="B158" s="92"/>
      <c r="C158" s="92"/>
      <c r="D158" s="6" t="s">
        <v>36</v>
      </c>
      <c r="E158" s="7">
        <f>SUM(F158:J158)</f>
        <v>1870.5</v>
      </c>
      <c r="F158" s="7">
        <f>F154</f>
        <v>1600.5</v>
      </c>
      <c r="G158" s="7">
        <f>G154</f>
        <v>270</v>
      </c>
      <c r="H158" s="7">
        <f>H154</f>
        <v>0</v>
      </c>
      <c r="I158" s="7">
        <f>I154</f>
        <v>0</v>
      </c>
      <c r="J158" s="7">
        <f>J154</f>
        <v>0</v>
      </c>
    </row>
    <row r="159" spans="1:29" s="38" customFormat="1" ht="30.75" customHeight="1" x14ac:dyDescent="0.3">
      <c r="A159" s="72"/>
      <c r="B159" s="92"/>
      <c r="C159" s="92"/>
      <c r="D159" s="6" t="s">
        <v>1</v>
      </c>
      <c r="E159" s="7">
        <f>SUM(F159:J159)</f>
        <v>24852.012999999999</v>
      </c>
      <c r="F159" s="7">
        <f>F150+F155</f>
        <v>13324.413</v>
      </c>
      <c r="G159" s="7">
        <f>G150+G155</f>
        <v>7522.6</v>
      </c>
      <c r="H159" s="7">
        <f>H150+H155</f>
        <v>4005</v>
      </c>
      <c r="I159" s="7">
        <f>I150+I155</f>
        <v>0</v>
      </c>
      <c r="J159" s="7">
        <f>J150+J155</f>
        <v>0</v>
      </c>
    </row>
    <row r="160" spans="1:29" ht="30" customHeight="1" x14ac:dyDescent="0.3">
      <c r="A160" s="72" t="s">
        <v>91</v>
      </c>
      <c r="B160" s="72"/>
      <c r="C160" s="72"/>
      <c r="D160" s="72"/>
      <c r="E160" s="72"/>
      <c r="F160" s="72"/>
      <c r="G160" s="72"/>
      <c r="H160" s="72"/>
      <c r="I160" s="72"/>
      <c r="J160" s="72"/>
    </row>
    <row r="161" spans="1:29" ht="31.2" x14ac:dyDescent="0.3">
      <c r="A161" s="32" t="s">
        <v>73</v>
      </c>
      <c r="B161" s="33" t="s">
        <v>101</v>
      </c>
      <c r="C161" s="33" t="s">
        <v>115</v>
      </c>
      <c r="D161" s="31" t="s">
        <v>1</v>
      </c>
      <c r="E161" s="1">
        <f>SUM(F161:J161)</f>
        <v>523.41600000000005</v>
      </c>
      <c r="F161" s="1">
        <v>36</v>
      </c>
      <c r="G161" s="1">
        <f>36+71.845+110.471</f>
        <v>218.316</v>
      </c>
      <c r="H161" s="1">
        <f>105.9+91.2</f>
        <v>197.10000000000002</v>
      </c>
      <c r="I161" s="1">
        <v>36</v>
      </c>
      <c r="J161" s="1">
        <v>36</v>
      </c>
    </row>
    <row r="162" spans="1:29" s="40" customFormat="1" ht="46.5" customHeight="1" x14ac:dyDescent="0.3">
      <c r="A162" s="41"/>
      <c r="B162" s="42" t="s">
        <v>97</v>
      </c>
      <c r="C162" s="42" t="s">
        <v>115</v>
      </c>
      <c r="D162" s="6" t="s">
        <v>1</v>
      </c>
      <c r="E162" s="7">
        <f t="shared" ref="E162:J162" si="17">E161</f>
        <v>523.41600000000005</v>
      </c>
      <c r="F162" s="7">
        <f t="shared" si="17"/>
        <v>36</v>
      </c>
      <c r="G162" s="7">
        <f>G161</f>
        <v>218.316</v>
      </c>
      <c r="H162" s="7">
        <f t="shared" si="17"/>
        <v>197.10000000000002</v>
      </c>
      <c r="I162" s="7">
        <f t="shared" si="17"/>
        <v>36</v>
      </c>
      <c r="J162" s="7">
        <f t="shared" si="17"/>
        <v>36</v>
      </c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</row>
    <row r="163" spans="1:29" s="3" customFormat="1" ht="24.75" customHeight="1" x14ac:dyDescent="0.3">
      <c r="A163" s="74"/>
      <c r="B163" s="92" t="s">
        <v>98</v>
      </c>
      <c r="C163" s="92" t="s">
        <v>115</v>
      </c>
      <c r="D163" s="6" t="s">
        <v>34</v>
      </c>
      <c r="E163" s="7">
        <f t="shared" ref="E163:J163" si="18">SUM(E164:E167)</f>
        <v>1145365.9419999998</v>
      </c>
      <c r="F163" s="7">
        <f t="shared" si="18"/>
        <v>215029.33300000004</v>
      </c>
      <c r="G163" s="7">
        <f t="shared" si="18"/>
        <v>233068.97900000002</v>
      </c>
      <c r="H163" s="7">
        <f t="shared" si="18"/>
        <v>246427.4</v>
      </c>
      <c r="I163" s="7">
        <f t="shared" si="18"/>
        <v>225438.1</v>
      </c>
      <c r="J163" s="7">
        <f t="shared" si="18"/>
        <v>225402.13</v>
      </c>
    </row>
    <row r="164" spans="1:29" s="3" customFormat="1" x14ac:dyDescent="0.3">
      <c r="A164" s="74"/>
      <c r="B164" s="92"/>
      <c r="C164" s="92"/>
      <c r="D164" s="6" t="s">
        <v>35</v>
      </c>
      <c r="E164" s="7">
        <f>SUM(F164:J164)</f>
        <v>177.8</v>
      </c>
      <c r="F164" s="7">
        <f>F79+F153</f>
        <v>141.1</v>
      </c>
      <c r="G164" s="7">
        <f>G79</f>
        <v>8.5</v>
      </c>
      <c r="H164" s="7">
        <f>H79</f>
        <v>9.4</v>
      </c>
      <c r="I164" s="7">
        <f>I79</f>
        <v>9.4</v>
      </c>
      <c r="J164" s="7">
        <f>J79</f>
        <v>9.4</v>
      </c>
    </row>
    <row r="165" spans="1:29" s="3" customFormat="1" ht="47.25" customHeight="1" x14ac:dyDescent="0.3">
      <c r="A165" s="74"/>
      <c r="B165" s="92"/>
      <c r="C165" s="92"/>
      <c r="D165" s="6" t="s">
        <v>36</v>
      </c>
      <c r="E165" s="7">
        <f>SUM(F165:J165)</f>
        <v>63896.829999999987</v>
      </c>
      <c r="F165" s="7">
        <f>F80+F158+F128</f>
        <v>8834.6</v>
      </c>
      <c r="G165" s="7">
        <f>G80+G158+G128</f>
        <v>7631.5</v>
      </c>
      <c r="H165" s="7">
        <f>H80+H158+H128+H136+H147</f>
        <v>45592.899999999994</v>
      </c>
      <c r="I165" s="7">
        <f>I80+I158+I128+I136</f>
        <v>1112.7</v>
      </c>
      <c r="J165" s="7">
        <f>J80+J158+J128+J136</f>
        <v>725.12999999999988</v>
      </c>
      <c r="K165" s="16"/>
      <c r="L165" s="3" t="s">
        <v>142</v>
      </c>
    </row>
    <row r="166" spans="1:29" s="3" customFormat="1" ht="31.2" x14ac:dyDescent="0.3">
      <c r="A166" s="74"/>
      <c r="B166" s="92"/>
      <c r="C166" s="92"/>
      <c r="D166" s="6" t="s">
        <v>1</v>
      </c>
      <c r="E166" s="7">
        <f>SUM(F166:J166)</f>
        <v>1041903.612</v>
      </c>
      <c r="F166" s="7">
        <f>F81+F129+F137+F148+F159+F162</f>
        <v>199053.63300000003</v>
      </c>
      <c r="G166" s="7">
        <f>G81+G129+G137+G148+G159+G162</f>
        <v>216714.27900000001</v>
      </c>
      <c r="H166" s="7">
        <f>H81+H129+H137+H148+H159+H162</f>
        <v>192934.1</v>
      </c>
      <c r="I166" s="7">
        <f>I81+I129+I137+I148+I159+I162</f>
        <v>216425</v>
      </c>
      <c r="J166" s="7">
        <f>J81+J129+J137+J148+J159+J162</f>
        <v>216776.6</v>
      </c>
      <c r="K166" s="16"/>
    </row>
    <row r="167" spans="1:29" s="3" customFormat="1" ht="31.2" x14ac:dyDescent="0.3">
      <c r="A167" s="74"/>
      <c r="B167" s="92"/>
      <c r="C167" s="92"/>
      <c r="D167" s="6" t="s">
        <v>37</v>
      </c>
      <c r="E167" s="7">
        <f>SUM(F167:J167)</f>
        <v>39387.699999999997</v>
      </c>
      <c r="F167" s="7">
        <f>F138</f>
        <v>7000</v>
      </c>
      <c r="G167" s="7">
        <f>G138</f>
        <v>8714.7000000000007</v>
      </c>
      <c r="H167" s="7">
        <f>H138</f>
        <v>7891</v>
      </c>
      <c r="I167" s="7">
        <f>I138</f>
        <v>7891</v>
      </c>
      <c r="J167" s="7">
        <f>J138</f>
        <v>7891</v>
      </c>
      <c r="K167" s="16"/>
    </row>
    <row r="168" spans="1:29" s="3" customFormat="1" ht="49.5" customHeight="1" x14ac:dyDescent="0.3">
      <c r="A168" s="17"/>
      <c r="B168" s="18"/>
      <c r="C168" s="18"/>
      <c r="D168" s="4"/>
      <c r="E168" s="14"/>
      <c r="F168" s="14"/>
      <c r="G168" s="14"/>
      <c r="H168" s="14"/>
      <c r="I168" s="14"/>
      <c r="J168" s="14"/>
      <c r="K168" s="16"/>
    </row>
    <row r="169" spans="1:29" s="3" customFormat="1" ht="26.25" customHeight="1" x14ac:dyDescent="0.3">
      <c r="A169" s="88"/>
      <c r="B169" s="88"/>
      <c r="C169" s="88"/>
      <c r="D169" s="4"/>
      <c r="E169" s="19"/>
      <c r="F169" s="19"/>
      <c r="G169" s="19"/>
      <c r="H169" s="19"/>
      <c r="I169" s="19"/>
      <c r="J169" s="19"/>
      <c r="K169" s="20"/>
    </row>
    <row r="170" spans="1:29" s="3" customFormat="1" x14ac:dyDescent="0.3">
      <c r="A170" s="88"/>
      <c r="B170" s="88"/>
      <c r="C170" s="88"/>
      <c r="D170" s="4"/>
      <c r="E170" s="19"/>
      <c r="F170" s="19"/>
      <c r="G170" s="19"/>
      <c r="H170" s="19"/>
      <c r="I170" s="19"/>
      <c r="J170" s="19"/>
      <c r="K170" s="20"/>
    </row>
    <row r="171" spans="1:29" s="3" customFormat="1" x14ac:dyDescent="0.3">
      <c r="A171" s="88"/>
      <c r="B171" s="88"/>
      <c r="C171" s="88"/>
      <c r="D171" s="4"/>
      <c r="E171" s="19"/>
      <c r="F171" s="19"/>
      <c r="G171" s="19"/>
      <c r="H171" s="19"/>
      <c r="I171" s="19"/>
      <c r="J171" s="19"/>
      <c r="K171" s="20"/>
    </row>
    <row r="172" spans="1:29" s="3" customFormat="1" x14ac:dyDescent="0.3">
      <c r="A172" s="88"/>
      <c r="B172" s="88"/>
      <c r="C172" s="88"/>
      <c r="D172" s="4"/>
      <c r="E172" s="19"/>
      <c r="F172" s="19"/>
      <c r="G172" s="19"/>
      <c r="H172" s="19"/>
      <c r="I172" s="19"/>
      <c r="J172" s="19"/>
    </row>
    <row r="173" spans="1:29" s="3" customFormat="1" x14ac:dyDescent="0.3">
      <c r="A173" s="87"/>
      <c r="B173" s="87"/>
      <c r="C173" s="87"/>
      <c r="D173" s="87"/>
      <c r="E173" s="87"/>
      <c r="F173" s="87"/>
      <c r="G173" s="87"/>
      <c r="H173" s="87"/>
      <c r="I173" s="87"/>
      <c r="J173" s="87"/>
    </row>
    <row r="174" spans="1:29" s="3" customFormat="1" ht="46.5" customHeight="1" x14ac:dyDescent="0.3">
      <c r="A174" s="17"/>
      <c r="B174" s="18"/>
      <c r="C174" s="18"/>
      <c r="D174" s="4"/>
      <c r="E174" s="14"/>
      <c r="F174" s="14"/>
      <c r="G174" s="14"/>
      <c r="H174" s="14"/>
      <c r="I174" s="14"/>
      <c r="J174" s="14"/>
    </row>
    <row r="175" spans="1:29" s="3" customFormat="1" ht="47.25" customHeight="1" x14ac:dyDescent="0.3">
      <c r="A175" s="17"/>
      <c r="B175" s="18"/>
      <c r="C175" s="18"/>
      <c r="D175" s="4"/>
      <c r="E175" s="14"/>
      <c r="F175" s="14"/>
      <c r="G175" s="14"/>
      <c r="H175" s="14"/>
      <c r="I175" s="14"/>
      <c r="J175" s="14"/>
    </row>
    <row r="176" spans="1:29" s="3" customFormat="1" ht="48.75" customHeight="1" x14ac:dyDescent="0.3">
      <c r="A176" s="17"/>
      <c r="B176" s="18"/>
      <c r="C176" s="18"/>
      <c r="D176" s="4"/>
      <c r="E176" s="14"/>
      <c r="F176" s="14"/>
      <c r="G176" s="14"/>
      <c r="H176" s="14"/>
      <c r="I176" s="14"/>
      <c r="J176" s="14"/>
    </row>
    <row r="177" spans="1:10" s="3" customFormat="1" ht="48.75" customHeight="1" x14ac:dyDescent="0.3">
      <c r="A177" s="17"/>
      <c r="B177" s="18"/>
      <c r="C177" s="18"/>
      <c r="D177" s="4"/>
      <c r="E177" s="14"/>
      <c r="F177" s="14"/>
      <c r="G177" s="14"/>
      <c r="H177" s="14"/>
      <c r="I177" s="14"/>
      <c r="J177" s="14"/>
    </row>
    <row r="178" spans="1:10" s="3" customFormat="1" ht="47.25" customHeight="1" x14ac:dyDescent="0.3">
      <c r="A178" s="17"/>
      <c r="B178" s="18"/>
      <c r="C178" s="18"/>
      <c r="D178" s="4"/>
      <c r="E178" s="14"/>
      <c r="F178" s="14"/>
      <c r="G178" s="14"/>
      <c r="H178" s="14"/>
      <c r="I178" s="14"/>
      <c r="J178" s="14"/>
    </row>
    <row r="179" spans="1:10" s="3" customFormat="1" ht="48" customHeight="1" x14ac:dyDescent="0.3">
      <c r="A179" s="17"/>
      <c r="B179" s="18"/>
      <c r="C179" s="18"/>
      <c r="D179" s="4"/>
      <c r="E179" s="14"/>
      <c r="F179" s="14"/>
      <c r="G179" s="14"/>
      <c r="H179" s="14"/>
      <c r="I179" s="14"/>
      <c r="J179" s="14"/>
    </row>
    <row r="180" spans="1:10" s="3" customFormat="1" x14ac:dyDescent="0.3">
      <c r="A180" s="17"/>
      <c r="B180" s="18"/>
      <c r="C180" s="18"/>
      <c r="D180" s="4"/>
      <c r="E180" s="14"/>
      <c r="F180" s="14"/>
      <c r="G180" s="14"/>
      <c r="H180" s="14"/>
      <c r="I180" s="14"/>
      <c r="J180" s="14"/>
    </row>
    <row r="181" spans="1:10" s="3" customFormat="1" ht="45.75" customHeight="1" x14ac:dyDescent="0.3">
      <c r="A181" s="17"/>
      <c r="B181" s="18"/>
      <c r="C181" s="18"/>
      <c r="D181" s="4"/>
      <c r="E181" s="14"/>
      <c r="F181" s="14"/>
      <c r="G181" s="14"/>
      <c r="H181" s="14"/>
      <c r="I181" s="14"/>
      <c r="J181" s="14"/>
    </row>
    <row r="182" spans="1:10" s="3" customFormat="1" ht="47.25" customHeight="1" x14ac:dyDescent="0.3">
      <c r="A182" s="17"/>
      <c r="B182" s="18"/>
      <c r="C182" s="18"/>
      <c r="D182" s="4"/>
      <c r="E182" s="14"/>
      <c r="F182" s="14"/>
      <c r="G182" s="14"/>
      <c r="H182" s="14"/>
      <c r="I182" s="14"/>
      <c r="J182" s="14"/>
    </row>
    <row r="183" spans="1:10" s="3" customFormat="1" x14ac:dyDescent="0.3">
      <c r="A183" s="90"/>
      <c r="B183" s="89"/>
      <c r="C183" s="89"/>
      <c r="D183" s="4"/>
      <c r="E183" s="14"/>
      <c r="F183" s="14"/>
      <c r="G183" s="14"/>
      <c r="H183" s="14"/>
      <c r="I183" s="14"/>
      <c r="J183" s="14"/>
    </row>
    <row r="184" spans="1:10" s="3" customFormat="1" ht="48" customHeight="1" x14ac:dyDescent="0.3">
      <c r="A184" s="90"/>
      <c r="B184" s="89"/>
      <c r="C184" s="89"/>
      <c r="D184" s="4"/>
      <c r="E184" s="14"/>
      <c r="F184" s="14"/>
      <c r="G184" s="14"/>
      <c r="H184" s="14"/>
      <c r="I184" s="14"/>
      <c r="J184" s="14"/>
    </row>
    <row r="185" spans="1:10" s="3" customFormat="1" x14ac:dyDescent="0.3">
      <c r="A185" s="90"/>
      <c r="B185" s="89"/>
      <c r="C185" s="89"/>
      <c r="D185" s="4"/>
      <c r="E185" s="14"/>
      <c r="F185" s="14"/>
      <c r="G185" s="14"/>
      <c r="H185" s="14"/>
      <c r="I185" s="14"/>
      <c r="J185" s="14"/>
    </row>
    <row r="186" spans="1:10" s="3" customFormat="1" ht="48" customHeight="1" x14ac:dyDescent="0.3">
      <c r="A186" s="17"/>
      <c r="B186" s="18"/>
      <c r="C186" s="18"/>
      <c r="D186" s="4"/>
      <c r="E186" s="14"/>
      <c r="F186" s="14"/>
      <c r="G186" s="14"/>
      <c r="H186" s="14"/>
      <c r="I186" s="14"/>
      <c r="J186" s="14"/>
    </row>
    <row r="187" spans="1:10" s="3" customFormat="1" ht="47.25" customHeight="1" x14ac:dyDescent="0.3">
      <c r="A187" s="17"/>
      <c r="B187" s="18"/>
      <c r="C187" s="18"/>
      <c r="D187" s="4"/>
      <c r="E187" s="14"/>
      <c r="F187" s="14"/>
      <c r="G187" s="14"/>
      <c r="H187" s="14"/>
      <c r="I187" s="14"/>
      <c r="J187" s="14"/>
    </row>
    <row r="188" spans="1:10" s="3" customFormat="1" ht="47.25" customHeight="1" x14ac:dyDescent="0.3">
      <c r="A188" s="17"/>
      <c r="B188" s="18"/>
      <c r="C188" s="18"/>
      <c r="D188" s="4"/>
      <c r="E188" s="14"/>
      <c r="F188" s="14"/>
      <c r="G188" s="14"/>
      <c r="H188" s="14"/>
      <c r="I188" s="14"/>
      <c r="J188" s="14"/>
    </row>
    <row r="189" spans="1:10" s="3" customFormat="1" ht="63" customHeight="1" x14ac:dyDescent="0.3">
      <c r="A189" s="17"/>
      <c r="B189" s="18"/>
      <c r="C189" s="18"/>
      <c r="D189" s="4"/>
      <c r="E189" s="14"/>
      <c r="F189" s="14"/>
      <c r="G189" s="14"/>
      <c r="H189" s="14"/>
      <c r="I189" s="14"/>
      <c r="J189" s="14"/>
    </row>
    <row r="190" spans="1:10" s="3" customFormat="1" ht="48.75" customHeight="1" x14ac:dyDescent="0.3">
      <c r="A190" s="17"/>
      <c r="B190" s="18"/>
      <c r="C190" s="18"/>
      <c r="D190" s="4"/>
      <c r="E190" s="14"/>
      <c r="F190" s="14"/>
      <c r="G190" s="14"/>
      <c r="H190" s="14"/>
      <c r="I190" s="14"/>
      <c r="J190" s="14"/>
    </row>
    <row r="191" spans="1:10" s="3" customFormat="1" ht="48" customHeight="1" x14ac:dyDescent="0.3">
      <c r="A191" s="17"/>
      <c r="B191" s="18"/>
      <c r="C191" s="18"/>
      <c r="D191" s="4"/>
      <c r="E191" s="14"/>
      <c r="F191" s="14"/>
      <c r="G191" s="14"/>
      <c r="H191" s="14"/>
      <c r="I191" s="14"/>
      <c r="J191" s="14"/>
    </row>
    <row r="192" spans="1:10" s="3" customFormat="1" ht="48.75" customHeight="1" x14ac:dyDescent="0.3">
      <c r="A192" s="17"/>
      <c r="B192" s="18"/>
      <c r="C192" s="18"/>
      <c r="D192" s="4"/>
      <c r="E192" s="14"/>
      <c r="F192" s="14"/>
      <c r="G192" s="14"/>
      <c r="H192" s="14"/>
      <c r="I192" s="14"/>
      <c r="J192" s="14"/>
    </row>
    <row r="193" spans="1:11" s="3" customFormat="1" ht="50.25" customHeight="1" x14ac:dyDescent="0.3">
      <c r="A193" s="17"/>
      <c r="B193" s="18"/>
      <c r="C193" s="18"/>
      <c r="D193" s="4"/>
      <c r="E193" s="14"/>
      <c r="F193" s="14"/>
      <c r="G193" s="14"/>
      <c r="H193" s="14"/>
      <c r="I193" s="14"/>
      <c r="J193" s="14"/>
    </row>
    <row r="194" spans="1:11" s="3" customFormat="1" ht="61.5" customHeight="1" x14ac:dyDescent="0.3">
      <c r="A194" s="17"/>
      <c r="B194" s="18"/>
      <c r="C194" s="18"/>
      <c r="D194" s="4"/>
      <c r="E194" s="14"/>
      <c r="F194" s="14"/>
      <c r="G194" s="14"/>
      <c r="H194" s="14"/>
      <c r="I194" s="14"/>
      <c r="J194" s="14"/>
    </row>
    <row r="195" spans="1:11" s="3" customFormat="1" ht="58.5" customHeight="1" x14ac:dyDescent="0.3">
      <c r="A195" s="17"/>
      <c r="B195" s="18"/>
      <c r="C195" s="18"/>
      <c r="D195" s="4"/>
      <c r="E195" s="14"/>
      <c r="F195" s="14"/>
      <c r="G195" s="14"/>
      <c r="H195" s="14"/>
      <c r="I195" s="14"/>
      <c r="J195" s="14"/>
    </row>
    <row r="196" spans="1:11" s="3" customFormat="1" ht="56.25" customHeight="1" x14ac:dyDescent="0.3">
      <c r="A196" s="17"/>
      <c r="B196" s="18"/>
      <c r="C196" s="18"/>
      <c r="D196" s="4"/>
      <c r="E196" s="14"/>
      <c r="F196" s="14"/>
      <c r="G196" s="14"/>
      <c r="H196" s="14"/>
      <c r="I196" s="14"/>
      <c r="J196" s="14"/>
    </row>
    <row r="197" spans="1:11" s="3" customFormat="1" ht="56.25" customHeight="1" x14ac:dyDescent="0.3">
      <c r="A197" s="17"/>
      <c r="B197" s="18"/>
      <c r="C197" s="18"/>
      <c r="D197" s="4"/>
      <c r="E197" s="14"/>
      <c r="F197" s="14"/>
      <c r="G197" s="14"/>
      <c r="H197" s="14"/>
      <c r="I197" s="14"/>
      <c r="J197" s="14"/>
    </row>
    <row r="198" spans="1:11" s="3" customFormat="1" ht="57" customHeight="1" x14ac:dyDescent="0.3">
      <c r="A198" s="17"/>
      <c r="B198" s="18"/>
      <c r="C198" s="18"/>
      <c r="D198" s="4"/>
      <c r="E198" s="14"/>
      <c r="F198" s="14"/>
      <c r="G198" s="14"/>
      <c r="H198" s="14"/>
      <c r="I198" s="14"/>
      <c r="J198" s="14"/>
    </row>
    <row r="199" spans="1:11" s="3" customFormat="1" ht="21.75" customHeight="1" x14ac:dyDescent="0.3">
      <c r="A199" s="88"/>
      <c r="B199" s="88"/>
      <c r="C199" s="88"/>
      <c r="D199" s="21"/>
      <c r="E199" s="19"/>
      <c r="F199" s="19"/>
      <c r="G199" s="19"/>
      <c r="H199" s="19"/>
      <c r="I199" s="19"/>
      <c r="J199" s="19"/>
      <c r="K199" s="20"/>
    </row>
    <row r="200" spans="1:11" s="3" customFormat="1" ht="51.75" customHeight="1" x14ac:dyDescent="0.3">
      <c r="A200" s="88"/>
      <c r="B200" s="88"/>
      <c r="C200" s="88"/>
      <c r="D200" s="21"/>
      <c r="E200" s="19"/>
      <c r="F200" s="19"/>
      <c r="G200" s="19"/>
      <c r="H200" s="19"/>
      <c r="I200" s="19"/>
      <c r="J200" s="19"/>
      <c r="K200" s="20"/>
    </row>
    <row r="201" spans="1:11" s="3" customFormat="1" x14ac:dyDescent="0.3">
      <c r="A201" s="88"/>
      <c r="B201" s="88"/>
      <c r="C201" s="88"/>
      <c r="D201" s="21"/>
      <c r="E201" s="19"/>
      <c r="F201" s="19"/>
      <c r="G201" s="19"/>
      <c r="H201" s="19"/>
      <c r="I201" s="19"/>
      <c r="J201" s="19"/>
      <c r="K201" s="20"/>
    </row>
    <row r="202" spans="1:11" s="3" customFormat="1" ht="25.5" customHeight="1" x14ac:dyDescent="0.3">
      <c r="A202" s="87"/>
      <c r="B202" s="87"/>
      <c r="C202" s="87"/>
      <c r="D202" s="87"/>
      <c r="E202" s="87"/>
      <c r="F202" s="87"/>
      <c r="G202" s="87"/>
      <c r="H202" s="87"/>
      <c r="I202" s="87"/>
      <c r="J202" s="87"/>
    </row>
    <row r="203" spans="1:11" s="3" customFormat="1" ht="46.5" customHeight="1" x14ac:dyDescent="0.3">
      <c r="A203" s="90"/>
      <c r="B203" s="89"/>
      <c r="C203" s="89"/>
      <c r="D203" s="4"/>
      <c r="E203" s="14"/>
      <c r="F203" s="14"/>
      <c r="G203" s="14"/>
      <c r="H203" s="14"/>
      <c r="I203" s="14"/>
      <c r="J203" s="14"/>
    </row>
    <row r="204" spans="1:11" s="3" customFormat="1" x14ac:dyDescent="0.3">
      <c r="A204" s="90"/>
      <c r="B204" s="89"/>
      <c r="C204" s="89"/>
      <c r="D204" s="4"/>
      <c r="E204" s="14"/>
      <c r="F204" s="14"/>
      <c r="G204" s="14"/>
      <c r="H204" s="14"/>
      <c r="I204" s="14"/>
      <c r="J204" s="14"/>
    </row>
    <row r="205" spans="1:11" s="3" customFormat="1" x14ac:dyDescent="0.3">
      <c r="A205" s="90"/>
      <c r="B205" s="89"/>
      <c r="C205" s="89"/>
      <c r="D205" s="4"/>
      <c r="E205" s="14"/>
      <c r="F205" s="14"/>
      <c r="G205" s="14"/>
      <c r="H205" s="14"/>
      <c r="I205" s="14"/>
      <c r="J205" s="14"/>
    </row>
    <row r="206" spans="1:11" s="3" customFormat="1" ht="79.5" customHeight="1" x14ac:dyDescent="0.3">
      <c r="A206" s="16"/>
      <c r="B206" s="18"/>
      <c r="C206" s="18"/>
      <c r="D206" s="4"/>
      <c r="E206" s="14"/>
      <c r="F206" s="14"/>
      <c r="G206" s="14"/>
      <c r="H206" s="14"/>
      <c r="I206" s="14"/>
      <c r="J206" s="14"/>
    </row>
    <row r="207" spans="1:11" s="3" customFormat="1" ht="93.75" customHeight="1" x14ac:dyDescent="0.3">
      <c r="A207" s="16"/>
      <c r="B207" s="22"/>
      <c r="C207" s="18"/>
      <c r="D207" s="4"/>
      <c r="E207" s="14"/>
      <c r="F207" s="14"/>
      <c r="G207" s="14"/>
      <c r="H207" s="14"/>
      <c r="I207" s="14"/>
      <c r="J207" s="14"/>
    </row>
    <row r="208" spans="1:11" s="3" customFormat="1" ht="47.25" customHeight="1" x14ac:dyDescent="0.3">
      <c r="A208" s="23"/>
      <c r="B208" s="18"/>
      <c r="C208" s="18"/>
      <c r="D208" s="4"/>
      <c r="E208" s="14"/>
      <c r="F208" s="14"/>
      <c r="G208" s="14"/>
      <c r="H208" s="14"/>
      <c r="I208" s="14"/>
      <c r="J208" s="14"/>
    </row>
    <row r="209" spans="1:11" s="3" customFormat="1" ht="15.75" customHeight="1" x14ac:dyDescent="0.3">
      <c r="A209" s="88"/>
      <c r="B209" s="88"/>
      <c r="C209" s="88"/>
      <c r="D209" s="21"/>
      <c r="E209" s="19"/>
      <c r="F209" s="19"/>
      <c r="G209" s="19"/>
      <c r="H209" s="19"/>
      <c r="I209" s="19"/>
      <c r="J209" s="19"/>
      <c r="K209" s="20"/>
    </row>
    <row r="210" spans="1:11" s="3" customFormat="1" x14ac:dyDescent="0.3">
      <c r="A210" s="88"/>
      <c r="B210" s="88"/>
      <c r="C210" s="88"/>
      <c r="D210" s="21"/>
      <c r="E210" s="19"/>
      <c r="F210" s="19"/>
      <c r="G210" s="19"/>
      <c r="H210" s="19"/>
      <c r="I210" s="19"/>
      <c r="J210" s="19"/>
      <c r="K210" s="20"/>
    </row>
    <row r="211" spans="1:11" s="3" customFormat="1" x14ac:dyDescent="0.3">
      <c r="A211" s="88"/>
      <c r="B211" s="88"/>
      <c r="C211" s="88"/>
      <c r="D211" s="21"/>
      <c r="E211" s="19"/>
      <c r="F211" s="19"/>
      <c r="G211" s="19"/>
      <c r="H211" s="19"/>
      <c r="I211" s="19"/>
      <c r="J211" s="19"/>
      <c r="K211" s="20"/>
    </row>
    <row r="212" spans="1:11" s="3" customFormat="1" x14ac:dyDescent="0.3">
      <c r="A212" s="88"/>
      <c r="B212" s="88"/>
      <c r="C212" s="88"/>
      <c r="D212" s="24"/>
      <c r="E212" s="19"/>
      <c r="F212" s="19"/>
      <c r="G212" s="19"/>
      <c r="H212" s="19"/>
      <c r="I212" s="19"/>
      <c r="J212" s="19"/>
      <c r="K212" s="20"/>
    </row>
    <row r="213" spans="1:11" s="3" customFormat="1" ht="45" customHeight="1" x14ac:dyDescent="0.3">
      <c r="A213" s="88"/>
      <c r="B213" s="88"/>
      <c r="C213" s="88"/>
      <c r="D213" s="21"/>
      <c r="E213" s="19"/>
      <c r="F213" s="19"/>
      <c r="G213" s="19"/>
      <c r="H213" s="19"/>
      <c r="I213" s="19"/>
      <c r="J213" s="19"/>
      <c r="K213" s="20"/>
    </row>
    <row r="214" spans="1:11" s="3" customFormat="1" x14ac:dyDescent="0.3">
      <c r="A214" s="88"/>
      <c r="B214" s="88"/>
      <c r="C214" s="88"/>
      <c r="D214" s="21"/>
      <c r="E214" s="19"/>
      <c r="F214" s="19"/>
      <c r="G214" s="19"/>
      <c r="H214" s="19"/>
      <c r="I214" s="19"/>
      <c r="J214" s="19"/>
      <c r="K214" s="20"/>
    </row>
    <row r="215" spans="1:11" s="3" customFormat="1" x14ac:dyDescent="0.3">
      <c r="A215" s="88"/>
      <c r="B215" s="88"/>
      <c r="C215" s="88"/>
      <c r="D215" s="21"/>
      <c r="E215" s="19"/>
      <c r="F215" s="19"/>
      <c r="G215" s="19"/>
      <c r="H215" s="19"/>
      <c r="I215" s="19"/>
      <c r="J215" s="19"/>
      <c r="K215" s="20"/>
    </row>
    <row r="216" spans="1:11" s="3" customFormat="1" ht="15.75" customHeight="1" x14ac:dyDescent="0.3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4"/>
    </row>
    <row r="217" spans="1:11" s="3" customFormat="1" ht="15.75" customHeight="1" x14ac:dyDescent="0.3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4"/>
    </row>
    <row r="218" spans="1:11" s="3" customFormat="1" ht="15" customHeight="1" x14ac:dyDescent="0.3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4"/>
    </row>
    <row r="219" spans="1:11" s="3" customFormat="1" ht="46.5" customHeight="1" x14ac:dyDescent="0.3">
      <c r="A219" s="17"/>
      <c r="B219" s="18"/>
      <c r="C219" s="18"/>
      <c r="D219" s="4"/>
      <c r="E219" s="14"/>
      <c r="F219" s="14"/>
      <c r="G219" s="14"/>
      <c r="H219" s="14"/>
      <c r="I219" s="14"/>
      <c r="J219" s="14"/>
      <c r="K219" s="13"/>
    </row>
    <row r="220" spans="1:11" s="3" customFormat="1" ht="61.5" customHeight="1" x14ac:dyDescent="0.3">
      <c r="A220" s="17"/>
      <c r="B220" s="18"/>
      <c r="C220" s="18"/>
      <c r="D220" s="4"/>
      <c r="E220" s="14"/>
      <c r="F220" s="14"/>
      <c r="G220" s="14"/>
      <c r="H220" s="14"/>
      <c r="I220" s="14"/>
      <c r="J220" s="14"/>
      <c r="K220" s="13"/>
    </row>
    <row r="221" spans="1:11" s="3" customFormat="1" ht="48" customHeight="1" x14ac:dyDescent="0.3">
      <c r="A221" s="17"/>
      <c r="B221" s="18"/>
      <c r="C221" s="18"/>
      <c r="D221" s="4"/>
      <c r="E221" s="14"/>
      <c r="F221" s="14"/>
      <c r="G221" s="14"/>
      <c r="H221" s="14"/>
      <c r="I221" s="14"/>
      <c r="J221" s="14"/>
      <c r="K221" s="13"/>
    </row>
    <row r="222" spans="1:11" s="3" customFormat="1" ht="56.25" customHeight="1" x14ac:dyDescent="0.3">
      <c r="A222" s="17"/>
      <c r="B222" s="18"/>
      <c r="C222" s="18"/>
      <c r="D222" s="4"/>
      <c r="E222" s="14"/>
      <c r="F222" s="14"/>
      <c r="G222" s="14"/>
      <c r="H222" s="14"/>
      <c r="I222" s="14"/>
      <c r="J222" s="14"/>
      <c r="K222" s="13"/>
    </row>
    <row r="223" spans="1:11" s="3" customFormat="1" ht="46.5" customHeight="1" x14ac:dyDescent="0.3">
      <c r="A223" s="17"/>
      <c r="B223" s="18"/>
      <c r="C223" s="18"/>
      <c r="D223" s="4"/>
      <c r="E223" s="14"/>
      <c r="F223" s="14"/>
      <c r="G223" s="14"/>
      <c r="H223" s="14"/>
      <c r="I223" s="14"/>
      <c r="J223" s="14"/>
    </row>
    <row r="224" spans="1:11" s="3" customFormat="1" x14ac:dyDescent="0.3">
      <c r="A224" s="90"/>
      <c r="B224" s="89"/>
      <c r="C224" s="89"/>
      <c r="D224" s="4"/>
      <c r="E224" s="14"/>
      <c r="F224" s="14"/>
      <c r="G224" s="14"/>
      <c r="H224" s="14"/>
      <c r="I224" s="14"/>
      <c r="J224" s="14"/>
    </row>
    <row r="225" spans="1:11" s="3" customFormat="1" ht="45.75" customHeight="1" x14ac:dyDescent="0.3">
      <c r="A225" s="90"/>
      <c r="B225" s="89"/>
      <c r="C225" s="89"/>
      <c r="D225" s="4"/>
      <c r="E225" s="14"/>
      <c r="F225" s="14"/>
      <c r="G225" s="14"/>
      <c r="H225" s="14"/>
      <c r="I225" s="14"/>
      <c r="J225" s="14"/>
    </row>
    <row r="226" spans="1:11" s="3" customFormat="1" x14ac:dyDescent="0.3">
      <c r="A226" s="90"/>
      <c r="B226" s="89"/>
      <c r="C226" s="89"/>
      <c r="D226" s="4"/>
      <c r="E226" s="14"/>
      <c r="F226" s="14"/>
      <c r="G226" s="14"/>
      <c r="H226" s="14"/>
      <c r="I226" s="14"/>
      <c r="J226" s="14"/>
    </row>
    <row r="227" spans="1:11" s="3" customFormat="1" ht="48" customHeight="1" x14ac:dyDescent="0.3">
      <c r="A227" s="17"/>
      <c r="B227" s="18"/>
      <c r="C227" s="18"/>
      <c r="D227" s="4"/>
      <c r="E227" s="14"/>
      <c r="F227" s="14"/>
      <c r="G227" s="14"/>
      <c r="H227" s="14"/>
      <c r="I227" s="14"/>
      <c r="J227" s="14"/>
    </row>
    <row r="228" spans="1:11" s="3" customFormat="1" ht="78.75" customHeight="1" x14ac:dyDescent="0.3">
      <c r="A228" s="17"/>
      <c r="B228" s="18"/>
      <c r="C228" s="18"/>
      <c r="D228" s="4"/>
      <c r="E228" s="14"/>
      <c r="F228" s="14"/>
      <c r="G228" s="14"/>
      <c r="H228" s="14"/>
      <c r="I228" s="14"/>
      <c r="J228" s="14"/>
    </row>
    <row r="229" spans="1:11" s="3" customFormat="1" ht="126" customHeight="1" x14ac:dyDescent="0.3">
      <c r="A229" s="17"/>
      <c r="B229" s="18"/>
      <c r="C229" s="18"/>
      <c r="D229" s="4"/>
      <c r="E229" s="14"/>
      <c r="F229" s="14"/>
      <c r="G229" s="14"/>
      <c r="H229" s="14"/>
      <c r="I229" s="14"/>
      <c r="J229" s="14"/>
    </row>
    <row r="230" spans="1:11" s="3" customFormat="1" ht="64.5" customHeight="1" x14ac:dyDescent="0.3">
      <c r="A230" s="17"/>
      <c r="B230" s="18"/>
      <c r="C230" s="18"/>
      <c r="D230" s="4"/>
      <c r="E230" s="14"/>
      <c r="F230" s="14"/>
      <c r="G230" s="14"/>
      <c r="H230" s="14"/>
      <c r="I230" s="14"/>
      <c r="J230" s="14"/>
    </row>
    <row r="231" spans="1:11" s="3" customFormat="1" ht="45.75" customHeight="1" x14ac:dyDescent="0.3">
      <c r="A231" s="17"/>
      <c r="B231" s="18"/>
      <c r="C231" s="18"/>
      <c r="D231" s="4"/>
      <c r="E231" s="14"/>
      <c r="F231" s="14"/>
      <c r="G231" s="14"/>
      <c r="H231" s="14"/>
      <c r="I231" s="14"/>
      <c r="J231" s="14"/>
    </row>
    <row r="232" spans="1:11" s="3" customFormat="1" ht="142.5" customHeight="1" x14ac:dyDescent="0.3">
      <c r="A232" s="17"/>
      <c r="B232" s="18"/>
      <c r="C232" s="18"/>
      <c r="D232" s="4"/>
      <c r="E232" s="14"/>
      <c r="F232" s="14"/>
      <c r="G232" s="14"/>
      <c r="H232" s="14"/>
      <c r="I232" s="14"/>
      <c r="J232" s="14"/>
    </row>
    <row r="233" spans="1:11" s="3" customFormat="1" ht="49.5" customHeight="1" x14ac:dyDescent="0.3">
      <c r="A233" s="17"/>
      <c r="B233" s="18"/>
      <c r="C233" s="18"/>
      <c r="D233" s="4"/>
      <c r="E233" s="14"/>
      <c r="F233" s="14"/>
      <c r="G233" s="14"/>
      <c r="H233" s="14"/>
      <c r="I233" s="14"/>
      <c r="J233" s="14"/>
    </row>
    <row r="234" spans="1:11" s="3" customFormat="1" ht="62.25" customHeight="1" x14ac:dyDescent="0.3">
      <c r="A234" s="17"/>
      <c r="B234" s="18"/>
      <c r="C234" s="18"/>
      <c r="D234" s="4"/>
      <c r="E234" s="14"/>
      <c r="F234" s="14"/>
      <c r="G234" s="14"/>
      <c r="H234" s="14"/>
      <c r="I234" s="14"/>
      <c r="J234" s="14"/>
    </row>
    <row r="235" spans="1:11" s="3" customFormat="1" ht="48" customHeight="1" x14ac:dyDescent="0.3">
      <c r="A235" s="17"/>
      <c r="B235" s="18"/>
      <c r="C235" s="18"/>
      <c r="D235" s="4"/>
      <c r="E235" s="14"/>
      <c r="F235" s="14"/>
      <c r="G235" s="14"/>
      <c r="H235" s="14"/>
      <c r="I235" s="14"/>
      <c r="J235" s="14"/>
    </row>
    <row r="236" spans="1:11" s="3" customFormat="1" ht="49.5" customHeight="1" x14ac:dyDescent="0.3">
      <c r="A236" s="17"/>
      <c r="B236" s="18"/>
      <c r="C236" s="18"/>
      <c r="D236" s="4"/>
      <c r="E236" s="14"/>
      <c r="F236" s="14"/>
      <c r="G236" s="14"/>
      <c r="H236" s="14"/>
      <c r="I236" s="14"/>
      <c r="J236" s="14"/>
    </row>
    <row r="237" spans="1:11" s="3" customFormat="1" ht="45.75" customHeight="1" x14ac:dyDescent="0.3">
      <c r="A237" s="17"/>
      <c r="B237" s="22"/>
      <c r="C237" s="18"/>
      <c r="D237" s="4"/>
      <c r="E237" s="14"/>
      <c r="F237" s="14"/>
      <c r="G237" s="14"/>
      <c r="H237" s="14"/>
      <c r="I237" s="14"/>
      <c r="J237" s="14"/>
    </row>
    <row r="238" spans="1:11" s="3" customFormat="1" ht="48.75" customHeight="1" x14ac:dyDescent="0.3">
      <c r="A238" s="17"/>
      <c r="B238" s="22"/>
      <c r="C238" s="18"/>
      <c r="D238" s="4"/>
      <c r="E238" s="14"/>
      <c r="F238" s="14"/>
      <c r="G238" s="14"/>
      <c r="H238" s="14"/>
      <c r="I238" s="14"/>
      <c r="J238" s="14"/>
    </row>
    <row r="239" spans="1:11" s="3" customFormat="1" ht="15.75" customHeight="1" x14ac:dyDescent="0.3">
      <c r="A239" s="88"/>
      <c r="B239" s="88"/>
      <c r="C239" s="88"/>
      <c r="D239" s="21"/>
      <c r="E239" s="19"/>
      <c r="F239" s="19"/>
      <c r="G239" s="19"/>
      <c r="H239" s="19"/>
      <c r="I239" s="19"/>
      <c r="J239" s="19"/>
      <c r="K239" s="20"/>
    </row>
    <row r="240" spans="1:11" s="3" customFormat="1" x14ac:dyDescent="0.3">
      <c r="A240" s="88"/>
      <c r="B240" s="88"/>
      <c r="C240" s="88"/>
      <c r="D240" s="21"/>
      <c r="E240" s="19"/>
      <c r="F240" s="19"/>
      <c r="G240" s="19"/>
      <c r="H240" s="19"/>
      <c r="I240" s="19"/>
      <c r="J240" s="19"/>
      <c r="K240" s="20"/>
    </row>
    <row r="241" spans="1:11" s="3" customFormat="1" x14ac:dyDescent="0.3">
      <c r="A241" s="88"/>
      <c r="B241" s="88"/>
      <c r="C241" s="88"/>
      <c r="D241" s="21"/>
      <c r="E241" s="19"/>
      <c r="F241" s="19"/>
      <c r="G241" s="19"/>
      <c r="H241" s="19"/>
      <c r="I241" s="19"/>
      <c r="J241" s="19"/>
      <c r="K241" s="20"/>
    </row>
    <row r="242" spans="1:11" s="3" customFormat="1" ht="15" customHeight="1" x14ac:dyDescent="0.3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4"/>
    </row>
    <row r="243" spans="1:11" s="3" customFormat="1" ht="64.5" customHeight="1" x14ac:dyDescent="0.3">
      <c r="A243" s="17"/>
      <c r="B243" s="18"/>
      <c r="C243" s="18"/>
      <c r="D243" s="4"/>
      <c r="E243" s="14"/>
      <c r="F243" s="14"/>
      <c r="G243" s="14"/>
      <c r="H243" s="14"/>
      <c r="I243" s="14"/>
      <c r="J243" s="14"/>
    </row>
    <row r="244" spans="1:11" s="3" customFormat="1" ht="47.25" customHeight="1" x14ac:dyDescent="0.3">
      <c r="A244" s="17"/>
      <c r="B244" s="18"/>
      <c r="C244" s="18"/>
      <c r="D244" s="4"/>
      <c r="E244" s="14"/>
      <c r="F244" s="14"/>
      <c r="G244" s="14"/>
      <c r="H244" s="14"/>
      <c r="I244" s="14"/>
      <c r="J244" s="14"/>
    </row>
    <row r="245" spans="1:11" s="3" customFormat="1" ht="48" customHeight="1" x14ac:dyDescent="0.3">
      <c r="A245" s="17"/>
      <c r="B245" s="18"/>
      <c r="C245" s="18"/>
      <c r="D245" s="4"/>
      <c r="E245" s="14"/>
      <c r="F245" s="14"/>
      <c r="G245" s="14"/>
      <c r="H245" s="14"/>
      <c r="I245" s="14"/>
      <c r="J245" s="14"/>
    </row>
    <row r="246" spans="1:11" s="3" customFormat="1" ht="48" customHeight="1" x14ac:dyDescent="0.3">
      <c r="A246" s="17"/>
      <c r="B246" s="18"/>
      <c r="C246" s="18"/>
      <c r="D246" s="4"/>
      <c r="E246" s="14"/>
      <c r="F246" s="14"/>
      <c r="G246" s="14"/>
      <c r="H246" s="14"/>
      <c r="I246" s="14"/>
      <c r="J246" s="14"/>
    </row>
    <row r="247" spans="1:11" s="3" customFormat="1" ht="64.5" customHeight="1" x14ac:dyDescent="0.3">
      <c r="A247" s="17"/>
      <c r="B247" s="18"/>
      <c r="C247" s="18"/>
      <c r="D247" s="4"/>
      <c r="E247" s="14"/>
      <c r="F247" s="14"/>
      <c r="G247" s="14"/>
      <c r="H247" s="14"/>
      <c r="I247" s="14"/>
      <c r="J247" s="14"/>
    </row>
    <row r="248" spans="1:11" s="3" customFormat="1" ht="47.25" customHeight="1" x14ac:dyDescent="0.3">
      <c r="A248" s="17"/>
      <c r="B248" s="18"/>
      <c r="C248" s="18"/>
      <c r="D248" s="4"/>
      <c r="E248" s="14"/>
      <c r="F248" s="14"/>
      <c r="G248" s="14"/>
      <c r="H248" s="14"/>
      <c r="I248" s="14"/>
      <c r="J248" s="14"/>
    </row>
    <row r="249" spans="1:11" s="3" customFormat="1" ht="47.25" customHeight="1" x14ac:dyDescent="0.3">
      <c r="A249" s="17"/>
      <c r="B249" s="18"/>
      <c r="C249" s="18"/>
      <c r="D249" s="4"/>
      <c r="E249" s="14"/>
      <c r="F249" s="14"/>
      <c r="G249" s="14"/>
      <c r="H249" s="14"/>
      <c r="I249" s="14"/>
      <c r="J249" s="14"/>
    </row>
    <row r="250" spans="1:11" s="3" customFormat="1" ht="48" customHeight="1" x14ac:dyDescent="0.3">
      <c r="A250" s="17"/>
      <c r="B250" s="18"/>
      <c r="C250" s="18"/>
      <c r="D250" s="4"/>
      <c r="E250" s="14"/>
      <c r="F250" s="25"/>
      <c r="G250" s="25"/>
      <c r="H250" s="25"/>
      <c r="I250" s="25"/>
      <c r="J250" s="25"/>
    </row>
    <row r="251" spans="1:11" s="3" customFormat="1" ht="49.5" customHeight="1" x14ac:dyDescent="0.3">
      <c r="A251" s="17"/>
      <c r="B251" s="18"/>
      <c r="C251" s="18"/>
      <c r="D251" s="4"/>
      <c r="E251" s="14"/>
      <c r="F251" s="14"/>
      <c r="G251" s="14"/>
      <c r="H251" s="14"/>
      <c r="I251" s="14"/>
      <c r="J251" s="14"/>
    </row>
    <row r="252" spans="1:11" s="3" customFormat="1" x14ac:dyDescent="0.3">
      <c r="A252" s="90"/>
      <c r="B252" s="89"/>
      <c r="C252" s="89"/>
      <c r="D252" s="4"/>
      <c r="E252" s="14"/>
      <c r="F252" s="14"/>
      <c r="G252" s="14"/>
      <c r="H252" s="14"/>
      <c r="I252" s="14"/>
      <c r="J252" s="14"/>
    </row>
    <row r="253" spans="1:11" s="3" customFormat="1" ht="47.25" customHeight="1" x14ac:dyDescent="0.3">
      <c r="A253" s="90"/>
      <c r="B253" s="89"/>
      <c r="C253" s="89"/>
      <c r="D253" s="4"/>
      <c r="E253" s="14"/>
      <c r="F253" s="14"/>
      <c r="G253" s="14"/>
      <c r="H253" s="14"/>
      <c r="I253" s="14"/>
      <c r="J253" s="14"/>
    </row>
    <row r="254" spans="1:11" s="3" customFormat="1" x14ac:dyDescent="0.3">
      <c r="A254" s="90"/>
      <c r="B254" s="89"/>
      <c r="C254" s="89"/>
      <c r="D254" s="4"/>
      <c r="E254" s="14"/>
      <c r="F254" s="14"/>
      <c r="G254" s="14"/>
      <c r="H254" s="14"/>
      <c r="I254" s="14"/>
      <c r="J254" s="14"/>
    </row>
    <row r="255" spans="1:11" s="3" customFormat="1" ht="46.5" customHeight="1" x14ac:dyDescent="0.3">
      <c r="A255" s="17"/>
      <c r="B255" s="18"/>
      <c r="C255" s="18"/>
      <c r="D255" s="4"/>
      <c r="E255" s="14"/>
      <c r="F255" s="14"/>
      <c r="G255" s="14"/>
      <c r="H255" s="14"/>
      <c r="I255" s="14"/>
      <c r="J255" s="14"/>
    </row>
    <row r="256" spans="1:11" s="3" customFormat="1" ht="47.25" customHeight="1" x14ac:dyDescent="0.3">
      <c r="A256" s="17"/>
      <c r="B256" s="18"/>
      <c r="C256" s="18"/>
      <c r="D256" s="4"/>
      <c r="E256" s="14"/>
      <c r="F256" s="14"/>
      <c r="G256" s="14"/>
      <c r="H256" s="14"/>
      <c r="I256" s="14"/>
      <c r="J256" s="14"/>
    </row>
    <row r="257" spans="1:11" s="3" customFormat="1" ht="48.75" customHeight="1" x14ac:dyDescent="0.3">
      <c r="A257" s="17"/>
      <c r="B257" s="18"/>
      <c r="C257" s="18"/>
      <c r="D257" s="4"/>
      <c r="E257" s="14"/>
      <c r="F257" s="14"/>
      <c r="G257" s="14"/>
      <c r="H257" s="14"/>
      <c r="I257" s="14"/>
      <c r="J257" s="14"/>
    </row>
    <row r="258" spans="1:11" s="3" customFormat="1" x14ac:dyDescent="0.3">
      <c r="A258" s="17"/>
      <c r="B258" s="18"/>
      <c r="C258" s="18"/>
      <c r="D258" s="4"/>
      <c r="E258" s="14"/>
      <c r="F258" s="14"/>
      <c r="G258" s="14"/>
      <c r="H258" s="14"/>
      <c r="I258" s="14"/>
      <c r="J258" s="14"/>
    </row>
    <row r="259" spans="1:11" s="3" customFormat="1" ht="63.75" customHeight="1" x14ac:dyDescent="0.3">
      <c r="A259" s="17"/>
      <c r="B259" s="18"/>
      <c r="C259" s="18"/>
      <c r="D259" s="4"/>
      <c r="E259" s="14"/>
      <c r="F259" s="14"/>
      <c r="G259" s="14"/>
      <c r="H259" s="14"/>
      <c r="I259" s="14"/>
      <c r="J259" s="14"/>
    </row>
    <row r="260" spans="1:11" s="3" customFormat="1" ht="48.75" customHeight="1" x14ac:dyDescent="0.3">
      <c r="A260" s="17"/>
      <c r="B260" s="18"/>
      <c r="C260" s="18"/>
      <c r="D260" s="4"/>
      <c r="E260" s="14"/>
      <c r="F260" s="14"/>
      <c r="G260" s="14"/>
      <c r="H260" s="14"/>
      <c r="I260" s="14"/>
      <c r="J260" s="14"/>
    </row>
    <row r="261" spans="1:11" s="3" customFormat="1" ht="48" customHeight="1" x14ac:dyDescent="0.3">
      <c r="A261" s="17"/>
      <c r="B261" s="18"/>
      <c r="C261" s="18"/>
      <c r="D261" s="4"/>
      <c r="E261" s="14"/>
      <c r="F261" s="14"/>
      <c r="G261" s="14"/>
      <c r="H261" s="14"/>
      <c r="I261" s="14"/>
      <c r="J261" s="14"/>
    </row>
    <row r="262" spans="1:11" s="3" customFormat="1" ht="45.75" customHeight="1" x14ac:dyDescent="0.3">
      <c r="A262" s="17"/>
      <c r="B262" s="18"/>
      <c r="C262" s="18"/>
      <c r="D262" s="4"/>
      <c r="E262" s="14"/>
      <c r="F262" s="14"/>
      <c r="G262" s="14"/>
      <c r="H262" s="14"/>
      <c r="I262" s="14"/>
      <c r="J262" s="14"/>
    </row>
    <row r="263" spans="1:11" s="3" customFormat="1" ht="47.25" customHeight="1" x14ac:dyDescent="0.3">
      <c r="A263" s="17"/>
      <c r="B263" s="18"/>
      <c r="C263" s="18"/>
      <c r="D263" s="4"/>
      <c r="E263" s="14"/>
      <c r="F263" s="14"/>
      <c r="G263" s="14"/>
      <c r="H263" s="14"/>
      <c r="I263" s="14"/>
      <c r="J263" s="14"/>
    </row>
    <row r="264" spans="1:11" s="3" customFormat="1" x14ac:dyDescent="0.3">
      <c r="A264" s="88"/>
      <c r="B264" s="88"/>
      <c r="C264" s="88"/>
      <c r="D264" s="21"/>
      <c r="E264" s="19"/>
      <c r="F264" s="19"/>
      <c r="G264" s="19"/>
      <c r="H264" s="19"/>
      <c r="I264" s="19"/>
      <c r="J264" s="19"/>
      <c r="K264" s="20"/>
    </row>
    <row r="265" spans="1:11" s="3" customFormat="1" x14ac:dyDescent="0.3">
      <c r="A265" s="88"/>
      <c r="B265" s="88"/>
      <c r="C265" s="88"/>
      <c r="D265" s="21"/>
      <c r="E265" s="19"/>
      <c r="F265" s="19"/>
      <c r="G265" s="19"/>
      <c r="H265" s="19"/>
      <c r="I265" s="19"/>
      <c r="J265" s="19"/>
      <c r="K265" s="20"/>
    </row>
    <row r="266" spans="1:11" s="3" customFormat="1" x14ac:dyDescent="0.3">
      <c r="A266" s="88"/>
      <c r="B266" s="88"/>
      <c r="C266" s="88"/>
      <c r="D266" s="21"/>
      <c r="E266" s="19"/>
      <c r="F266" s="19"/>
      <c r="G266" s="19"/>
      <c r="H266" s="19"/>
      <c r="I266" s="19"/>
      <c r="J266" s="19"/>
      <c r="K266" s="20"/>
    </row>
    <row r="267" spans="1:11" s="3" customFormat="1" ht="18" customHeight="1" x14ac:dyDescent="0.3">
      <c r="A267" s="87"/>
      <c r="B267" s="87"/>
      <c r="C267" s="87"/>
      <c r="D267" s="87"/>
      <c r="E267" s="87"/>
      <c r="F267" s="87"/>
      <c r="G267" s="87"/>
      <c r="H267" s="87"/>
      <c r="I267" s="87"/>
      <c r="J267" s="87"/>
    </row>
    <row r="268" spans="1:11" s="3" customFormat="1" ht="47.25" customHeight="1" x14ac:dyDescent="0.3">
      <c r="A268" s="17"/>
      <c r="B268" s="18"/>
      <c r="C268" s="18"/>
      <c r="D268" s="4"/>
      <c r="E268" s="14"/>
      <c r="F268" s="14"/>
      <c r="G268" s="14"/>
      <c r="H268" s="14"/>
      <c r="I268" s="14"/>
      <c r="J268" s="14"/>
    </row>
    <row r="269" spans="1:11" s="3" customFormat="1" ht="48" customHeight="1" x14ac:dyDescent="0.3">
      <c r="A269" s="17"/>
      <c r="B269" s="18"/>
      <c r="C269" s="18"/>
      <c r="D269" s="4"/>
      <c r="E269" s="14"/>
      <c r="F269" s="14"/>
      <c r="G269" s="14"/>
      <c r="H269" s="14"/>
      <c r="I269" s="14"/>
      <c r="J269" s="14"/>
    </row>
    <row r="270" spans="1:11" s="3" customFormat="1" ht="48" customHeight="1" x14ac:dyDescent="0.3">
      <c r="A270" s="17"/>
      <c r="B270" s="18"/>
      <c r="C270" s="18"/>
      <c r="D270" s="4"/>
      <c r="E270" s="14"/>
      <c r="F270" s="14"/>
      <c r="G270" s="14"/>
      <c r="H270" s="14"/>
      <c r="I270" s="14"/>
      <c r="J270" s="14"/>
    </row>
    <row r="271" spans="1:11" s="3" customFormat="1" ht="47.25" customHeight="1" x14ac:dyDescent="0.3">
      <c r="A271" s="17"/>
      <c r="B271" s="18"/>
      <c r="C271" s="18"/>
      <c r="D271" s="4"/>
      <c r="E271" s="14"/>
      <c r="F271" s="14"/>
      <c r="G271" s="14"/>
      <c r="H271" s="14"/>
      <c r="I271" s="14"/>
      <c r="J271" s="14"/>
    </row>
    <row r="272" spans="1:11" s="3" customFormat="1" ht="46.5" customHeight="1" x14ac:dyDescent="0.3">
      <c r="A272" s="17"/>
      <c r="B272" s="18"/>
      <c r="C272" s="18"/>
      <c r="D272" s="4"/>
      <c r="E272" s="14"/>
      <c r="F272" s="14"/>
      <c r="G272" s="14"/>
      <c r="H272" s="14"/>
      <c r="I272" s="14"/>
      <c r="J272" s="14"/>
    </row>
    <row r="273" spans="1:12" s="3" customFormat="1" ht="26.25" customHeight="1" x14ac:dyDescent="0.3">
      <c r="A273" s="88"/>
      <c r="B273" s="88"/>
      <c r="C273" s="88"/>
      <c r="D273" s="21"/>
      <c r="E273" s="19"/>
      <c r="F273" s="19"/>
      <c r="G273" s="19"/>
      <c r="H273" s="19"/>
      <c r="I273" s="19"/>
      <c r="J273" s="19"/>
      <c r="K273" s="20"/>
    </row>
    <row r="274" spans="1:12" s="3" customFormat="1" x14ac:dyDescent="0.3">
      <c r="A274" s="88"/>
      <c r="B274" s="88"/>
      <c r="C274" s="88"/>
      <c r="D274" s="21"/>
      <c r="E274" s="19"/>
      <c r="F274" s="19"/>
      <c r="G274" s="19"/>
      <c r="H274" s="19"/>
      <c r="I274" s="19"/>
      <c r="J274" s="19"/>
      <c r="K274" s="20"/>
    </row>
    <row r="275" spans="1:12" s="3" customFormat="1" x14ac:dyDescent="0.3">
      <c r="A275" s="88"/>
      <c r="B275" s="88"/>
      <c r="C275" s="88"/>
      <c r="D275" s="21"/>
      <c r="E275" s="19"/>
      <c r="F275" s="19"/>
      <c r="G275" s="19"/>
      <c r="H275" s="19"/>
      <c r="I275" s="19"/>
      <c r="J275" s="19"/>
      <c r="K275" s="20"/>
    </row>
    <row r="276" spans="1:12" s="3" customFormat="1" x14ac:dyDescent="0.3">
      <c r="A276" s="88"/>
      <c r="B276" s="88"/>
      <c r="C276" s="88"/>
      <c r="D276" s="21"/>
      <c r="E276" s="19"/>
      <c r="F276" s="19"/>
      <c r="G276" s="19"/>
      <c r="H276" s="19"/>
      <c r="I276" s="19"/>
      <c r="J276" s="19"/>
      <c r="K276" s="20"/>
    </row>
    <row r="277" spans="1:12" s="3" customFormat="1" ht="45.75" customHeight="1" x14ac:dyDescent="0.3">
      <c r="A277" s="88"/>
      <c r="B277" s="88"/>
      <c r="C277" s="88"/>
      <c r="D277" s="21"/>
      <c r="E277" s="19"/>
      <c r="F277" s="19"/>
      <c r="G277" s="19"/>
      <c r="H277" s="19"/>
      <c r="I277" s="19"/>
      <c r="J277" s="19"/>
      <c r="K277" s="20"/>
      <c r="L277" s="26"/>
    </row>
    <row r="278" spans="1:12" s="3" customFormat="1" x14ac:dyDescent="0.3">
      <c r="A278" s="88"/>
      <c r="B278" s="88"/>
      <c r="C278" s="88"/>
      <c r="D278" s="21"/>
      <c r="E278" s="19"/>
      <c r="F278" s="19"/>
      <c r="G278" s="19"/>
      <c r="H278" s="19"/>
      <c r="I278" s="19"/>
      <c r="J278" s="19"/>
      <c r="K278" s="20"/>
    </row>
    <row r="279" spans="1:12" s="3" customFormat="1" x14ac:dyDescent="0.3">
      <c r="A279" s="87"/>
      <c r="B279" s="87"/>
      <c r="C279" s="87"/>
      <c r="D279" s="87"/>
      <c r="E279" s="87"/>
      <c r="F279" s="87"/>
      <c r="G279" s="87"/>
      <c r="H279" s="87"/>
      <c r="I279" s="87"/>
      <c r="J279" s="87"/>
    </row>
    <row r="280" spans="1:12" s="3" customFormat="1" ht="15" customHeight="1" x14ac:dyDescent="0.3">
      <c r="A280" s="87"/>
      <c r="B280" s="87"/>
      <c r="C280" s="87"/>
      <c r="D280" s="87"/>
      <c r="E280" s="87"/>
      <c r="F280" s="87"/>
      <c r="G280" s="87"/>
      <c r="H280" s="87"/>
      <c r="I280" s="87"/>
      <c r="J280" s="87"/>
    </row>
    <row r="281" spans="1:12" s="3" customFormat="1" ht="30.75" customHeight="1" x14ac:dyDescent="0.3">
      <c r="A281" s="87"/>
      <c r="B281" s="87"/>
      <c r="C281" s="87"/>
      <c r="D281" s="87"/>
      <c r="E281" s="87"/>
      <c r="F281" s="87"/>
      <c r="G281" s="87"/>
      <c r="H281" s="87"/>
      <c r="I281" s="87"/>
      <c r="J281" s="87"/>
    </row>
    <row r="282" spans="1:12" s="3" customFormat="1" ht="28.5" customHeight="1" x14ac:dyDescent="0.3">
      <c r="A282" s="90"/>
      <c r="B282" s="89"/>
      <c r="C282" s="89"/>
      <c r="D282" s="4"/>
      <c r="E282" s="14"/>
      <c r="F282" s="14"/>
      <c r="G282" s="14"/>
      <c r="H282" s="14"/>
      <c r="I282" s="14"/>
      <c r="J282" s="14"/>
    </row>
    <row r="283" spans="1:12" s="3" customFormat="1" x14ac:dyDescent="0.3">
      <c r="A283" s="90"/>
      <c r="B283" s="89"/>
      <c r="C283" s="89"/>
      <c r="D283" s="4"/>
      <c r="E283" s="14"/>
      <c r="F283" s="14"/>
      <c r="G283" s="14"/>
      <c r="H283" s="14"/>
      <c r="I283" s="14"/>
      <c r="J283" s="14"/>
    </row>
    <row r="284" spans="1:12" s="3" customFormat="1" x14ac:dyDescent="0.3">
      <c r="A284" s="90"/>
      <c r="B284" s="89"/>
      <c r="C284" s="89"/>
      <c r="D284" s="4"/>
      <c r="E284" s="14"/>
      <c r="F284" s="14"/>
      <c r="G284" s="14"/>
      <c r="H284" s="14"/>
      <c r="I284" s="14"/>
      <c r="J284" s="14"/>
    </row>
    <row r="285" spans="1:12" s="3" customFormat="1" ht="46.5" customHeight="1" x14ac:dyDescent="0.3">
      <c r="A285" s="17"/>
      <c r="B285" s="18"/>
      <c r="C285" s="18"/>
      <c r="D285" s="4"/>
      <c r="E285" s="14"/>
      <c r="F285" s="14"/>
      <c r="G285" s="14"/>
      <c r="H285" s="14"/>
      <c r="I285" s="14"/>
      <c r="J285" s="14"/>
    </row>
    <row r="286" spans="1:12" s="3" customFormat="1" ht="48" customHeight="1" x14ac:dyDescent="0.3">
      <c r="A286" s="17"/>
      <c r="B286" s="18"/>
      <c r="C286" s="18"/>
      <c r="D286" s="4"/>
      <c r="E286" s="14"/>
      <c r="F286" s="14"/>
      <c r="G286" s="14"/>
      <c r="H286" s="14"/>
      <c r="I286" s="14"/>
      <c r="J286" s="14"/>
    </row>
    <row r="287" spans="1:12" s="3" customFormat="1" ht="47.25" customHeight="1" x14ac:dyDescent="0.3">
      <c r="A287" s="17"/>
      <c r="B287" s="18"/>
      <c r="C287" s="18"/>
      <c r="D287" s="4"/>
      <c r="E287" s="14"/>
      <c r="F287" s="14"/>
      <c r="G287" s="14"/>
      <c r="H287" s="14"/>
      <c r="I287" s="14"/>
      <c r="J287" s="14"/>
    </row>
    <row r="288" spans="1:12" s="3" customFormat="1" ht="47.25" customHeight="1" x14ac:dyDescent="0.3">
      <c r="A288" s="17"/>
      <c r="B288" s="18"/>
      <c r="C288" s="18"/>
      <c r="D288" s="4"/>
      <c r="E288" s="14"/>
      <c r="F288" s="14"/>
      <c r="G288" s="14"/>
      <c r="H288" s="14"/>
      <c r="I288" s="14"/>
      <c r="J288" s="14"/>
    </row>
    <row r="289" spans="1:11" s="3" customFormat="1" ht="15.75" customHeight="1" x14ac:dyDescent="0.3">
      <c r="A289" s="88"/>
      <c r="B289" s="88"/>
      <c r="C289" s="88"/>
      <c r="D289" s="21"/>
      <c r="E289" s="19"/>
      <c r="F289" s="19"/>
      <c r="G289" s="19"/>
      <c r="H289" s="19"/>
      <c r="I289" s="19"/>
      <c r="J289" s="19"/>
      <c r="K289" s="20"/>
    </row>
    <row r="290" spans="1:11" s="3" customFormat="1" x14ac:dyDescent="0.3">
      <c r="A290" s="88"/>
      <c r="B290" s="88"/>
      <c r="C290" s="88"/>
      <c r="D290" s="21"/>
      <c r="E290" s="19"/>
      <c r="F290" s="19"/>
      <c r="G290" s="19"/>
      <c r="H290" s="19"/>
      <c r="I290" s="19"/>
      <c r="J290" s="19"/>
      <c r="K290" s="20"/>
    </row>
    <row r="291" spans="1:11" s="3" customFormat="1" x14ac:dyDescent="0.3">
      <c r="A291" s="88"/>
      <c r="B291" s="88"/>
      <c r="C291" s="88"/>
      <c r="D291" s="21"/>
      <c r="E291" s="19"/>
      <c r="F291" s="19"/>
      <c r="G291" s="19"/>
      <c r="H291" s="19"/>
      <c r="I291" s="19"/>
      <c r="J291" s="19"/>
      <c r="K291" s="20"/>
    </row>
    <row r="292" spans="1:11" s="3" customFormat="1" x14ac:dyDescent="0.3">
      <c r="A292" s="88"/>
      <c r="B292" s="88"/>
      <c r="C292" s="88"/>
      <c r="D292" s="21"/>
      <c r="E292" s="19"/>
      <c r="F292" s="19"/>
      <c r="G292" s="19"/>
      <c r="H292" s="19"/>
      <c r="I292" s="19"/>
      <c r="J292" s="19"/>
      <c r="K292" s="20"/>
    </row>
    <row r="293" spans="1:11" s="3" customFormat="1" ht="15.75" customHeight="1" x14ac:dyDescent="0.3">
      <c r="A293" s="88"/>
      <c r="B293" s="88"/>
      <c r="C293" s="88"/>
      <c r="D293" s="21"/>
      <c r="E293" s="19"/>
      <c r="F293" s="19"/>
      <c r="G293" s="19"/>
      <c r="H293" s="19"/>
      <c r="I293" s="19"/>
      <c r="J293" s="19"/>
      <c r="K293" s="20"/>
    </row>
    <row r="294" spans="1:11" s="3" customFormat="1" x14ac:dyDescent="0.3">
      <c r="A294" s="88"/>
      <c r="B294" s="88"/>
      <c r="C294" s="88"/>
      <c r="D294" s="21"/>
      <c r="E294" s="19"/>
      <c r="F294" s="19"/>
      <c r="G294" s="19"/>
      <c r="H294" s="19"/>
      <c r="I294" s="19"/>
      <c r="J294" s="19"/>
      <c r="K294" s="20"/>
    </row>
    <row r="295" spans="1:11" s="3" customFormat="1" x14ac:dyDescent="0.3">
      <c r="A295" s="88"/>
      <c r="B295" s="88"/>
      <c r="C295" s="88"/>
      <c r="D295" s="21"/>
      <c r="E295" s="19"/>
      <c r="F295" s="19"/>
      <c r="G295" s="19"/>
      <c r="H295" s="19"/>
      <c r="I295" s="19"/>
      <c r="J295" s="19"/>
      <c r="K295" s="20"/>
    </row>
    <row r="296" spans="1:11" s="3" customFormat="1" x14ac:dyDescent="0.3">
      <c r="A296" s="88"/>
      <c r="B296" s="88"/>
      <c r="C296" s="88"/>
      <c r="D296" s="21"/>
      <c r="E296" s="19"/>
      <c r="F296" s="19"/>
      <c r="G296" s="19"/>
      <c r="H296" s="19"/>
      <c r="I296" s="19"/>
      <c r="J296" s="19"/>
      <c r="K296" s="20"/>
    </row>
    <row r="297" spans="1:11" s="3" customFormat="1" x14ac:dyDescent="0.3">
      <c r="A297" s="87"/>
      <c r="B297" s="87"/>
      <c r="C297" s="87"/>
      <c r="D297" s="87"/>
      <c r="E297" s="87"/>
      <c r="F297" s="87"/>
      <c r="G297" s="87"/>
      <c r="H297" s="87"/>
      <c r="I297" s="87"/>
      <c r="J297" s="87"/>
    </row>
    <row r="298" spans="1:11" s="3" customFormat="1" x14ac:dyDescent="0.3">
      <c r="A298" s="87"/>
      <c r="B298" s="87"/>
      <c r="C298" s="87"/>
      <c r="D298" s="87"/>
      <c r="E298" s="87"/>
      <c r="F298" s="87"/>
      <c r="G298" s="87"/>
      <c r="H298" s="87"/>
      <c r="I298" s="87"/>
      <c r="J298" s="87"/>
    </row>
    <row r="299" spans="1:11" s="3" customFormat="1" x14ac:dyDescent="0.3">
      <c r="A299" s="87"/>
      <c r="B299" s="87"/>
      <c r="C299" s="87"/>
      <c r="D299" s="87"/>
      <c r="E299" s="87"/>
      <c r="F299" s="87"/>
      <c r="G299" s="87"/>
      <c r="H299" s="87"/>
      <c r="I299" s="87"/>
      <c r="J299" s="87"/>
    </row>
    <row r="300" spans="1:11" s="3" customFormat="1" ht="49.5" customHeight="1" x14ac:dyDescent="0.3">
      <c r="A300" s="17"/>
      <c r="B300" s="18"/>
      <c r="C300" s="18"/>
      <c r="D300" s="4"/>
      <c r="E300" s="14"/>
      <c r="F300" s="14"/>
      <c r="G300" s="14"/>
      <c r="H300" s="14"/>
      <c r="I300" s="14"/>
      <c r="J300" s="14"/>
    </row>
    <row r="301" spans="1:11" s="3" customFormat="1" ht="49.5" customHeight="1" x14ac:dyDescent="0.3">
      <c r="A301" s="88"/>
      <c r="B301" s="88"/>
      <c r="C301" s="88"/>
      <c r="D301" s="21"/>
      <c r="E301" s="19"/>
      <c r="F301" s="19"/>
      <c r="G301" s="19"/>
      <c r="H301" s="19"/>
      <c r="I301" s="19"/>
      <c r="J301" s="19"/>
    </row>
    <row r="302" spans="1:11" s="3" customFormat="1" x14ac:dyDescent="0.3">
      <c r="A302" s="87"/>
      <c r="B302" s="87"/>
      <c r="C302" s="87"/>
      <c r="D302" s="87"/>
      <c r="E302" s="87"/>
      <c r="F302" s="87"/>
      <c r="G302" s="87"/>
      <c r="H302" s="87"/>
      <c r="I302" s="87"/>
      <c r="J302" s="87"/>
    </row>
    <row r="303" spans="1:11" s="3" customFormat="1" x14ac:dyDescent="0.3">
      <c r="A303" s="87"/>
      <c r="B303" s="87"/>
      <c r="C303" s="87"/>
      <c r="D303" s="87"/>
      <c r="E303" s="87"/>
      <c r="F303" s="87"/>
      <c r="G303" s="87"/>
      <c r="H303" s="87"/>
      <c r="I303" s="87"/>
      <c r="J303" s="87"/>
    </row>
    <row r="304" spans="1:11" s="3" customFormat="1" x14ac:dyDescent="0.3">
      <c r="A304" s="87"/>
      <c r="B304" s="87"/>
      <c r="C304" s="87"/>
      <c r="D304" s="87"/>
      <c r="E304" s="87"/>
      <c r="F304" s="87"/>
      <c r="G304" s="87"/>
      <c r="H304" s="87"/>
      <c r="I304" s="87"/>
      <c r="J304" s="87"/>
    </row>
    <row r="305" spans="1:10" s="3" customFormat="1" ht="81" customHeight="1" x14ac:dyDescent="0.3">
      <c r="A305" s="17"/>
      <c r="B305" s="18"/>
      <c r="C305" s="18"/>
      <c r="D305" s="4"/>
      <c r="E305" s="14"/>
      <c r="F305" s="14"/>
      <c r="G305" s="14"/>
      <c r="H305" s="14"/>
      <c r="I305" s="14"/>
      <c r="J305" s="14"/>
    </row>
    <row r="306" spans="1:10" s="3" customFormat="1" ht="46.5" customHeight="1" x14ac:dyDescent="0.3">
      <c r="A306" s="17"/>
      <c r="B306" s="18"/>
      <c r="C306" s="18"/>
      <c r="D306" s="4"/>
      <c r="E306" s="14"/>
      <c r="F306" s="14"/>
      <c r="G306" s="14"/>
      <c r="H306" s="14"/>
      <c r="I306" s="14"/>
      <c r="J306" s="14"/>
    </row>
    <row r="307" spans="1:10" s="3" customFormat="1" ht="60.75" customHeight="1" x14ac:dyDescent="0.3">
      <c r="A307" s="17"/>
      <c r="B307" s="18"/>
      <c r="C307" s="18"/>
      <c r="D307" s="4"/>
      <c r="E307" s="14"/>
      <c r="F307" s="14"/>
      <c r="G307" s="14"/>
      <c r="H307" s="14"/>
      <c r="I307" s="14"/>
      <c r="J307" s="14"/>
    </row>
    <row r="308" spans="1:10" s="3" customFormat="1" x14ac:dyDescent="0.3">
      <c r="A308" s="88"/>
      <c r="B308" s="88"/>
      <c r="C308" s="88"/>
      <c r="D308" s="21"/>
      <c r="E308" s="19"/>
      <c r="F308" s="19"/>
      <c r="G308" s="19"/>
      <c r="H308" s="19"/>
      <c r="I308" s="19"/>
      <c r="J308" s="19"/>
    </row>
    <row r="309" spans="1:10" s="3" customFormat="1" ht="47.25" customHeight="1" x14ac:dyDescent="0.3">
      <c r="A309" s="88"/>
      <c r="B309" s="88"/>
      <c r="C309" s="88"/>
      <c r="D309" s="21"/>
      <c r="E309" s="19"/>
      <c r="F309" s="19"/>
      <c r="G309" s="19"/>
      <c r="H309" s="19"/>
      <c r="I309" s="19"/>
      <c r="J309" s="19"/>
    </row>
    <row r="310" spans="1:10" s="3" customFormat="1" x14ac:dyDescent="0.3">
      <c r="A310" s="87"/>
      <c r="B310" s="87"/>
      <c r="C310" s="87"/>
      <c r="D310" s="87"/>
      <c r="E310" s="87"/>
      <c r="F310" s="87"/>
      <c r="G310" s="87"/>
      <c r="H310" s="87"/>
      <c r="I310" s="87"/>
      <c r="J310" s="87"/>
    </row>
    <row r="311" spans="1:10" s="3" customFormat="1" x14ac:dyDescent="0.3">
      <c r="A311" s="87"/>
      <c r="B311" s="87"/>
      <c r="C311" s="87"/>
      <c r="D311" s="87"/>
      <c r="E311" s="87"/>
      <c r="F311" s="87"/>
      <c r="G311" s="87"/>
      <c r="H311" s="87"/>
      <c r="I311" s="87"/>
      <c r="J311" s="87"/>
    </row>
    <row r="312" spans="1:10" s="3" customFormat="1" x14ac:dyDescent="0.3">
      <c r="A312" s="87"/>
      <c r="B312" s="87"/>
      <c r="C312" s="87"/>
      <c r="D312" s="87"/>
      <c r="E312" s="87"/>
      <c r="F312" s="87"/>
      <c r="G312" s="87"/>
      <c r="H312" s="87"/>
      <c r="I312" s="87"/>
      <c r="J312" s="87"/>
    </row>
    <row r="313" spans="1:10" s="3" customFormat="1" ht="65.25" customHeight="1" x14ac:dyDescent="0.3">
      <c r="A313" s="16"/>
      <c r="B313" s="18"/>
      <c r="C313" s="18"/>
      <c r="D313" s="4"/>
      <c r="E313" s="14"/>
      <c r="F313" s="14"/>
      <c r="G313" s="14"/>
      <c r="H313" s="14"/>
      <c r="I313" s="14"/>
      <c r="J313" s="14"/>
    </row>
    <row r="314" spans="1:10" s="3" customFormat="1" x14ac:dyDescent="0.3">
      <c r="A314" s="88"/>
      <c r="B314" s="88"/>
      <c r="C314" s="88"/>
      <c r="D314" s="21"/>
      <c r="E314" s="19"/>
      <c r="F314" s="19"/>
      <c r="G314" s="19"/>
      <c r="H314" s="19"/>
      <c r="I314" s="19"/>
      <c r="J314" s="19"/>
    </row>
    <row r="315" spans="1:10" s="3" customFormat="1" ht="46.5" customHeight="1" x14ac:dyDescent="0.3">
      <c r="A315" s="88"/>
      <c r="B315" s="88"/>
      <c r="C315" s="88"/>
      <c r="D315" s="21"/>
      <c r="E315" s="19"/>
      <c r="F315" s="19"/>
      <c r="G315" s="19"/>
      <c r="H315" s="19"/>
      <c r="I315" s="19"/>
      <c r="J315" s="19"/>
    </row>
    <row r="316" spans="1:10" s="3" customFormat="1" ht="15" customHeight="1" x14ac:dyDescent="0.3">
      <c r="A316" s="88"/>
      <c r="B316" s="88"/>
      <c r="C316" s="88"/>
      <c r="D316" s="21"/>
      <c r="E316" s="19"/>
      <c r="F316" s="19"/>
      <c r="G316" s="19"/>
      <c r="H316" s="19"/>
      <c r="I316" s="19"/>
      <c r="J316" s="19"/>
    </row>
    <row r="317" spans="1:10" s="3" customFormat="1" x14ac:dyDescent="0.3">
      <c r="A317" s="88"/>
      <c r="B317" s="88"/>
      <c r="C317" s="88"/>
      <c r="D317" s="21"/>
      <c r="E317" s="19"/>
      <c r="F317" s="19"/>
      <c r="G317" s="19"/>
      <c r="H317" s="19"/>
      <c r="I317" s="19"/>
      <c r="J317" s="19"/>
    </row>
    <row r="318" spans="1:10" s="3" customFormat="1" ht="51" customHeight="1" x14ac:dyDescent="0.3">
      <c r="A318" s="88"/>
      <c r="B318" s="88"/>
      <c r="C318" s="88"/>
      <c r="D318" s="21"/>
      <c r="E318" s="19"/>
      <c r="F318" s="19"/>
      <c r="G318" s="19"/>
      <c r="H318" s="19"/>
      <c r="I318" s="19"/>
      <c r="J318" s="19"/>
    </row>
    <row r="319" spans="1:10" s="3" customFormat="1" x14ac:dyDescent="0.3">
      <c r="A319" s="88"/>
      <c r="B319" s="88"/>
      <c r="C319" s="88"/>
      <c r="D319" s="21"/>
      <c r="E319" s="19"/>
      <c r="F319" s="19"/>
      <c r="G319" s="19"/>
      <c r="H319" s="19"/>
      <c r="I319" s="19"/>
      <c r="J319" s="19"/>
    </row>
    <row r="320" spans="1:10" s="3" customFormat="1" x14ac:dyDescent="0.3">
      <c r="A320" s="88"/>
      <c r="B320" s="88"/>
      <c r="C320" s="88"/>
      <c r="D320" s="21"/>
      <c r="E320" s="19"/>
      <c r="F320" s="19"/>
      <c r="G320" s="19"/>
      <c r="H320" s="19"/>
      <c r="I320" s="19"/>
      <c r="J320" s="19"/>
    </row>
    <row r="321" spans="2:10" s="3" customFormat="1" x14ac:dyDescent="0.3">
      <c r="B321" s="27"/>
      <c r="C321" s="27"/>
      <c r="E321" s="20"/>
      <c r="F321" s="20"/>
      <c r="G321" s="20"/>
      <c r="H321" s="20"/>
      <c r="I321" s="20"/>
      <c r="J321" s="20"/>
    </row>
    <row r="322" spans="2:10" x14ac:dyDescent="0.3">
      <c r="E322" s="29"/>
      <c r="F322" s="29"/>
      <c r="G322" s="29"/>
      <c r="H322" s="29"/>
      <c r="I322" s="29"/>
      <c r="J322" s="29"/>
    </row>
    <row r="323" spans="2:10" x14ac:dyDescent="0.3">
      <c r="E323" s="29"/>
      <c r="F323" s="29"/>
      <c r="G323" s="29"/>
      <c r="H323" s="29"/>
      <c r="I323" s="29"/>
      <c r="J323" s="29"/>
    </row>
    <row r="324" spans="2:10" x14ac:dyDescent="0.3">
      <c r="E324" s="29"/>
      <c r="F324" s="29"/>
      <c r="G324" s="29"/>
      <c r="H324" s="29"/>
      <c r="I324" s="29"/>
      <c r="J324" s="29"/>
    </row>
    <row r="325" spans="2:10" x14ac:dyDescent="0.3">
      <c r="E325" s="29"/>
      <c r="F325" s="29"/>
      <c r="G325" s="29"/>
      <c r="H325" s="29"/>
      <c r="I325" s="29"/>
      <c r="J325" s="29"/>
    </row>
    <row r="326" spans="2:10" x14ac:dyDescent="0.3">
      <c r="E326" s="29"/>
      <c r="F326" s="29"/>
      <c r="G326" s="29"/>
      <c r="H326" s="29"/>
      <c r="I326" s="29"/>
      <c r="J326" s="29"/>
    </row>
    <row r="327" spans="2:10" x14ac:dyDescent="0.3">
      <c r="E327" s="29"/>
      <c r="F327" s="29"/>
      <c r="G327" s="29"/>
      <c r="H327" s="29"/>
      <c r="I327" s="29"/>
      <c r="J327" s="29"/>
    </row>
    <row r="328" spans="2:10" x14ac:dyDescent="0.3">
      <c r="E328" s="29"/>
      <c r="F328" s="29"/>
      <c r="G328" s="29"/>
      <c r="H328" s="29"/>
      <c r="I328" s="29"/>
      <c r="J328" s="29"/>
    </row>
    <row r="329" spans="2:10" x14ac:dyDescent="0.3">
      <c r="E329" s="29"/>
      <c r="F329" s="29"/>
      <c r="G329" s="29"/>
      <c r="H329" s="29"/>
      <c r="I329" s="29"/>
      <c r="J329" s="29"/>
    </row>
    <row r="330" spans="2:10" x14ac:dyDescent="0.3">
      <c r="E330" s="29"/>
      <c r="F330" s="29"/>
      <c r="G330" s="29"/>
      <c r="H330" s="29"/>
      <c r="I330" s="29"/>
      <c r="J330" s="29"/>
    </row>
    <row r="331" spans="2:10" x14ac:dyDescent="0.3">
      <c r="E331" s="29"/>
      <c r="F331" s="29"/>
      <c r="G331" s="29"/>
      <c r="H331" s="29"/>
      <c r="I331" s="29"/>
      <c r="J331" s="29"/>
    </row>
    <row r="332" spans="2:10" x14ac:dyDescent="0.3">
      <c r="E332" s="29"/>
      <c r="F332" s="29"/>
      <c r="G332" s="29"/>
      <c r="H332" s="29"/>
      <c r="I332" s="29"/>
      <c r="J332" s="29"/>
    </row>
    <row r="333" spans="2:10" x14ac:dyDescent="0.3">
      <c r="E333" s="29"/>
      <c r="F333" s="29"/>
      <c r="G333" s="29"/>
      <c r="H333" s="29"/>
      <c r="I333" s="29"/>
      <c r="J333" s="29"/>
    </row>
    <row r="334" spans="2:10" x14ac:dyDescent="0.3">
      <c r="E334" s="29"/>
      <c r="F334" s="29"/>
      <c r="G334" s="29"/>
      <c r="H334" s="29"/>
      <c r="I334" s="29"/>
      <c r="J334" s="29"/>
    </row>
    <row r="335" spans="2:10" x14ac:dyDescent="0.3">
      <c r="E335" s="29"/>
      <c r="F335" s="29"/>
      <c r="G335" s="29"/>
      <c r="H335" s="29"/>
      <c r="I335" s="29"/>
      <c r="J335" s="29"/>
    </row>
    <row r="336" spans="2:10" x14ac:dyDescent="0.3">
      <c r="E336" s="29"/>
      <c r="F336" s="29"/>
      <c r="G336" s="29"/>
      <c r="H336" s="29"/>
      <c r="I336" s="29"/>
      <c r="J336" s="29"/>
    </row>
    <row r="337" spans="5:10" x14ac:dyDescent="0.3">
      <c r="E337" s="29"/>
      <c r="F337" s="29"/>
      <c r="G337" s="29"/>
      <c r="H337" s="29"/>
      <c r="I337" s="29"/>
      <c r="J337" s="29"/>
    </row>
    <row r="338" spans="5:10" x14ac:dyDescent="0.3">
      <c r="E338" s="29"/>
      <c r="F338" s="29"/>
      <c r="G338" s="29"/>
      <c r="H338" s="29"/>
      <c r="I338" s="29"/>
      <c r="J338" s="29"/>
    </row>
    <row r="339" spans="5:10" x14ac:dyDescent="0.3">
      <c r="E339" s="29"/>
      <c r="F339" s="29"/>
      <c r="G339" s="29"/>
      <c r="H339" s="29"/>
      <c r="I339" s="29"/>
      <c r="J339" s="29"/>
    </row>
    <row r="340" spans="5:10" x14ac:dyDescent="0.3">
      <c r="E340" s="29"/>
      <c r="F340" s="29"/>
      <c r="G340" s="29"/>
      <c r="H340" s="29"/>
      <c r="I340" s="29"/>
      <c r="J340" s="29"/>
    </row>
    <row r="341" spans="5:10" x14ac:dyDescent="0.3">
      <c r="E341" s="29"/>
      <c r="F341" s="29"/>
      <c r="G341" s="29"/>
      <c r="H341" s="29"/>
      <c r="I341" s="29"/>
      <c r="J341" s="29"/>
    </row>
    <row r="342" spans="5:10" x14ac:dyDescent="0.3">
      <c r="E342" s="29"/>
      <c r="F342" s="29"/>
      <c r="G342" s="29"/>
      <c r="H342" s="29"/>
      <c r="I342" s="29"/>
      <c r="J342" s="29"/>
    </row>
    <row r="343" spans="5:10" x14ac:dyDescent="0.3">
      <c r="E343" s="29"/>
      <c r="F343" s="29"/>
      <c r="G343" s="29"/>
      <c r="H343" s="29"/>
      <c r="I343" s="29"/>
      <c r="J343" s="29"/>
    </row>
    <row r="344" spans="5:10" x14ac:dyDescent="0.3">
      <c r="E344" s="29"/>
      <c r="F344" s="29"/>
      <c r="G344" s="29"/>
      <c r="H344" s="29"/>
      <c r="I344" s="29"/>
      <c r="J344" s="29"/>
    </row>
    <row r="345" spans="5:10" x14ac:dyDescent="0.3">
      <c r="E345" s="29"/>
      <c r="F345" s="29"/>
      <c r="G345" s="29"/>
      <c r="H345" s="29"/>
      <c r="I345" s="29"/>
      <c r="J345" s="29"/>
    </row>
    <row r="346" spans="5:10" x14ac:dyDescent="0.3">
      <c r="E346" s="29"/>
      <c r="F346" s="29"/>
      <c r="G346" s="29"/>
      <c r="H346" s="29"/>
      <c r="I346" s="29"/>
      <c r="J346" s="29"/>
    </row>
    <row r="347" spans="5:10" x14ac:dyDescent="0.3">
      <c r="E347" s="29"/>
      <c r="F347" s="29"/>
      <c r="G347" s="29"/>
      <c r="H347" s="29"/>
      <c r="I347" s="29"/>
      <c r="J347" s="29"/>
    </row>
    <row r="348" spans="5:10" x14ac:dyDescent="0.3">
      <c r="E348" s="29"/>
      <c r="F348" s="29"/>
      <c r="G348" s="29"/>
      <c r="H348" s="29"/>
      <c r="I348" s="29"/>
      <c r="J348" s="29"/>
    </row>
    <row r="349" spans="5:10" x14ac:dyDescent="0.3">
      <c r="E349" s="29"/>
      <c r="F349" s="29"/>
      <c r="G349" s="29"/>
      <c r="H349" s="29"/>
      <c r="I349" s="29"/>
      <c r="J349" s="29"/>
    </row>
    <row r="350" spans="5:10" x14ac:dyDescent="0.3">
      <c r="E350" s="29"/>
      <c r="F350" s="29"/>
      <c r="G350" s="29"/>
      <c r="H350" s="29"/>
      <c r="I350" s="29"/>
      <c r="J350" s="29"/>
    </row>
    <row r="351" spans="5:10" x14ac:dyDescent="0.3">
      <c r="E351" s="29"/>
      <c r="F351" s="29"/>
      <c r="G351" s="29"/>
      <c r="H351" s="29"/>
      <c r="I351" s="29"/>
      <c r="J351" s="29"/>
    </row>
    <row r="352" spans="5:10" x14ac:dyDescent="0.3">
      <c r="E352" s="29"/>
      <c r="F352" s="29"/>
      <c r="G352" s="29"/>
      <c r="H352" s="29"/>
      <c r="I352" s="29"/>
      <c r="J352" s="29"/>
    </row>
    <row r="353" spans="5:10" x14ac:dyDescent="0.3">
      <c r="E353" s="29"/>
      <c r="F353" s="29"/>
      <c r="G353" s="29"/>
      <c r="H353" s="29"/>
      <c r="I353" s="29"/>
      <c r="J353" s="29"/>
    </row>
    <row r="354" spans="5:10" x14ac:dyDescent="0.3">
      <c r="E354" s="29"/>
      <c r="F354" s="29"/>
      <c r="G354" s="29"/>
      <c r="H354" s="29"/>
      <c r="I354" s="29"/>
      <c r="J354" s="29"/>
    </row>
    <row r="355" spans="5:10" x14ac:dyDescent="0.3">
      <c r="E355" s="29"/>
      <c r="F355" s="29"/>
      <c r="G355" s="29"/>
      <c r="H355" s="29"/>
      <c r="I355" s="29"/>
      <c r="J355" s="29"/>
    </row>
    <row r="356" spans="5:10" x14ac:dyDescent="0.3">
      <c r="E356" s="29"/>
      <c r="F356" s="29"/>
      <c r="G356" s="29"/>
      <c r="H356" s="29"/>
      <c r="I356" s="29"/>
      <c r="J356" s="29"/>
    </row>
    <row r="357" spans="5:10" x14ac:dyDescent="0.3">
      <c r="E357" s="29"/>
      <c r="F357" s="29"/>
      <c r="G357" s="29"/>
      <c r="H357" s="29"/>
      <c r="I357" s="29"/>
      <c r="J357" s="29"/>
    </row>
    <row r="358" spans="5:10" x14ac:dyDescent="0.3">
      <c r="E358" s="29"/>
      <c r="F358" s="29"/>
      <c r="G358" s="29"/>
      <c r="H358" s="29"/>
      <c r="I358" s="29"/>
      <c r="J358" s="29"/>
    </row>
    <row r="359" spans="5:10" x14ac:dyDescent="0.3">
      <c r="E359" s="29"/>
      <c r="F359" s="29"/>
      <c r="G359" s="29"/>
      <c r="H359" s="29"/>
      <c r="I359" s="29"/>
      <c r="J359" s="29"/>
    </row>
    <row r="360" spans="5:10" x14ac:dyDescent="0.3">
      <c r="E360" s="29"/>
      <c r="F360" s="29"/>
      <c r="G360" s="29"/>
      <c r="H360" s="29"/>
      <c r="I360" s="29"/>
      <c r="J360" s="29"/>
    </row>
    <row r="361" spans="5:10" x14ac:dyDescent="0.3">
      <c r="E361" s="29"/>
      <c r="F361" s="29"/>
      <c r="G361" s="29"/>
      <c r="H361" s="29"/>
      <c r="I361" s="29"/>
      <c r="J361" s="29"/>
    </row>
    <row r="362" spans="5:10" x14ac:dyDescent="0.3">
      <c r="E362" s="29"/>
      <c r="F362" s="29"/>
      <c r="G362" s="29"/>
      <c r="H362" s="29"/>
      <c r="I362" s="29"/>
      <c r="J362" s="29"/>
    </row>
    <row r="363" spans="5:10" x14ac:dyDescent="0.3">
      <c r="E363" s="29"/>
      <c r="F363" s="29"/>
      <c r="G363" s="29"/>
      <c r="H363" s="29"/>
      <c r="I363" s="29"/>
      <c r="J363" s="29"/>
    </row>
    <row r="364" spans="5:10" x14ac:dyDescent="0.3">
      <c r="E364" s="29"/>
      <c r="F364" s="29"/>
      <c r="G364" s="29"/>
      <c r="H364" s="29"/>
      <c r="I364" s="29"/>
      <c r="J364" s="29"/>
    </row>
    <row r="365" spans="5:10" x14ac:dyDescent="0.3">
      <c r="E365" s="29"/>
      <c r="F365" s="29"/>
      <c r="G365" s="29"/>
      <c r="H365" s="29"/>
      <c r="I365" s="29"/>
      <c r="J365" s="29"/>
    </row>
    <row r="366" spans="5:10" x14ac:dyDescent="0.3">
      <c r="E366" s="29"/>
      <c r="F366" s="29"/>
      <c r="G366" s="29"/>
      <c r="H366" s="29"/>
      <c r="I366" s="29"/>
      <c r="J366" s="29"/>
    </row>
    <row r="367" spans="5:10" x14ac:dyDescent="0.3">
      <c r="E367" s="29"/>
      <c r="F367" s="29"/>
      <c r="G367" s="29"/>
      <c r="H367" s="29"/>
      <c r="I367" s="29"/>
      <c r="J367" s="29"/>
    </row>
    <row r="368" spans="5:10" x14ac:dyDescent="0.3">
      <c r="E368" s="29"/>
      <c r="F368" s="29"/>
      <c r="G368" s="29"/>
      <c r="H368" s="29"/>
      <c r="I368" s="29"/>
      <c r="J368" s="29"/>
    </row>
    <row r="369" spans="5:10" x14ac:dyDescent="0.3">
      <c r="E369" s="29"/>
      <c r="F369" s="29"/>
      <c r="G369" s="29"/>
      <c r="H369" s="29"/>
      <c r="I369" s="29"/>
      <c r="J369" s="29"/>
    </row>
    <row r="370" spans="5:10" x14ac:dyDescent="0.3">
      <c r="E370" s="29"/>
      <c r="F370" s="29"/>
      <c r="G370" s="29"/>
      <c r="H370" s="29"/>
      <c r="I370" s="29"/>
      <c r="J370" s="29"/>
    </row>
    <row r="371" spans="5:10" x14ac:dyDescent="0.3">
      <c r="E371" s="29"/>
      <c r="F371" s="29"/>
      <c r="G371" s="29"/>
      <c r="H371" s="29"/>
      <c r="I371" s="29"/>
      <c r="J371" s="29"/>
    </row>
    <row r="372" spans="5:10" x14ac:dyDescent="0.3">
      <c r="E372" s="29"/>
      <c r="F372" s="29"/>
      <c r="G372" s="29"/>
      <c r="H372" s="29"/>
      <c r="I372" s="29"/>
      <c r="J372" s="29"/>
    </row>
    <row r="373" spans="5:10" x14ac:dyDescent="0.3">
      <c r="E373" s="29"/>
      <c r="F373" s="29"/>
      <c r="G373" s="29"/>
      <c r="H373" s="29"/>
      <c r="I373" s="29"/>
      <c r="J373" s="29"/>
    </row>
    <row r="374" spans="5:10" x14ac:dyDescent="0.3">
      <c r="E374" s="29"/>
      <c r="F374" s="29"/>
      <c r="G374" s="29"/>
      <c r="H374" s="29"/>
      <c r="I374" s="29"/>
      <c r="J374" s="29"/>
    </row>
    <row r="375" spans="5:10" x14ac:dyDescent="0.3">
      <c r="E375" s="29"/>
      <c r="F375" s="29"/>
      <c r="G375" s="29"/>
      <c r="H375" s="29"/>
      <c r="I375" s="29"/>
      <c r="J375" s="29"/>
    </row>
    <row r="376" spans="5:10" x14ac:dyDescent="0.3">
      <c r="E376" s="29"/>
      <c r="F376" s="29"/>
      <c r="G376" s="29"/>
      <c r="H376" s="29"/>
      <c r="I376" s="29"/>
      <c r="J376" s="29"/>
    </row>
    <row r="377" spans="5:10" x14ac:dyDescent="0.3">
      <c r="E377" s="29"/>
      <c r="F377" s="29"/>
      <c r="G377" s="29"/>
      <c r="H377" s="29"/>
      <c r="I377" s="29"/>
      <c r="J377" s="29"/>
    </row>
    <row r="378" spans="5:10" x14ac:dyDescent="0.3">
      <c r="E378" s="29"/>
      <c r="F378" s="29"/>
      <c r="G378" s="29"/>
      <c r="H378" s="29"/>
      <c r="I378" s="29"/>
      <c r="J378" s="29"/>
    </row>
    <row r="379" spans="5:10" x14ac:dyDescent="0.3">
      <c r="E379" s="29"/>
      <c r="F379" s="29"/>
      <c r="G379" s="29"/>
      <c r="H379" s="29"/>
      <c r="I379" s="29"/>
      <c r="J379" s="29"/>
    </row>
    <row r="380" spans="5:10" x14ac:dyDescent="0.3">
      <c r="E380" s="29"/>
      <c r="F380" s="29"/>
      <c r="G380" s="29"/>
      <c r="H380" s="29"/>
      <c r="I380" s="29"/>
      <c r="J380" s="29"/>
    </row>
    <row r="381" spans="5:10" x14ac:dyDescent="0.3">
      <c r="E381" s="29"/>
      <c r="F381" s="29"/>
      <c r="G381" s="29"/>
      <c r="H381" s="29"/>
      <c r="I381" s="29"/>
      <c r="J381" s="29"/>
    </row>
    <row r="382" spans="5:10" x14ac:dyDescent="0.3">
      <c r="E382" s="29"/>
      <c r="F382" s="29"/>
      <c r="G382" s="29"/>
      <c r="H382" s="29"/>
      <c r="I382" s="29"/>
      <c r="J382" s="29"/>
    </row>
    <row r="383" spans="5:10" x14ac:dyDescent="0.3">
      <c r="E383" s="29"/>
      <c r="F383" s="29"/>
      <c r="G383" s="29"/>
      <c r="H383" s="29"/>
      <c r="I383" s="29"/>
      <c r="J383" s="29"/>
    </row>
    <row r="384" spans="5:10" x14ac:dyDescent="0.3">
      <c r="E384" s="29"/>
      <c r="F384" s="29"/>
      <c r="G384" s="29"/>
      <c r="H384" s="29"/>
      <c r="I384" s="29"/>
      <c r="J384" s="29"/>
    </row>
    <row r="385" spans="5:10" x14ac:dyDescent="0.3">
      <c r="E385" s="29"/>
      <c r="F385" s="29"/>
      <c r="G385" s="29"/>
      <c r="H385" s="29"/>
      <c r="I385" s="29"/>
      <c r="J385" s="29"/>
    </row>
    <row r="386" spans="5:10" x14ac:dyDescent="0.3">
      <c r="E386" s="29"/>
      <c r="F386" s="29"/>
      <c r="G386" s="29"/>
      <c r="H386" s="29"/>
      <c r="I386" s="29"/>
      <c r="J386" s="29"/>
    </row>
    <row r="387" spans="5:10" x14ac:dyDescent="0.3">
      <c r="E387" s="29"/>
      <c r="F387" s="29"/>
      <c r="G387" s="29"/>
      <c r="H387" s="29"/>
      <c r="I387" s="29"/>
      <c r="J387" s="29"/>
    </row>
    <row r="388" spans="5:10" x14ac:dyDescent="0.3">
      <c r="E388" s="29"/>
      <c r="F388" s="29"/>
      <c r="G388" s="29"/>
      <c r="H388" s="29"/>
      <c r="I388" s="29"/>
      <c r="J388" s="29"/>
    </row>
    <row r="389" spans="5:10" x14ac:dyDescent="0.3">
      <c r="E389" s="29"/>
      <c r="F389" s="29"/>
      <c r="G389" s="29"/>
      <c r="H389" s="29"/>
      <c r="I389" s="29"/>
      <c r="J389" s="29"/>
    </row>
    <row r="390" spans="5:10" x14ac:dyDescent="0.3">
      <c r="E390" s="29"/>
      <c r="F390" s="29"/>
      <c r="G390" s="29"/>
      <c r="H390" s="29"/>
      <c r="I390" s="29"/>
      <c r="J390" s="29"/>
    </row>
    <row r="391" spans="5:10" x14ac:dyDescent="0.3">
      <c r="E391" s="29"/>
      <c r="F391" s="29"/>
      <c r="G391" s="29"/>
      <c r="H391" s="29"/>
      <c r="I391" s="29"/>
      <c r="J391" s="29"/>
    </row>
    <row r="392" spans="5:10" x14ac:dyDescent="0.3">
      <c r="E392" s="29"/>
      <c r="F392" s="29"/>
      <c r="G392" s="29"/>
      <c r="H392" s="29"/>
      <c r="I392" s="29"/>
      <c r="J392" s="29"/>
    </row>
    <row r="393" spans="5:10" x14ac:dyDescent="0.3">
      <c r="E393" s="29"/>
      <c r="F393" s="29"/>
      <c r="G393" s="29"/>
      <c r="H393" s="29"/>
      <c r="I393" s="29"/>
      <c r="J393" s="29"/>
    </row>
    <row r="394" spans="5:10" x14ac:dyDescent="0.3">
      <c r="E394" s="29"/>
      <c r="F394" s="29"/>
      <c r="G394" s="29"/>
      <c r="H394" s="29"/>
      <c r="I394" s="29"/>
      <c r="J394" s="29"/>
    </row>
    <row r="395" spans="5:10" x14ac:dyDescent="0.3">
      <c r="E395" s="29"/>
      <c r="F395" s="29"/>
      <c r="G395" s="29"/>
      <c r="H395" s="29"/>
      <c r="I395" s="29"/>
      <c r="J395" s="29"/>
    </row>
    <row r="396" spans="5:10" x14ac:dyDescent="0.3">
      <c r="E396" s="29"/>
      <c r="F396" s="29"/>
      <c r="G396" s="29"/>
      <c r="H396" s="29"/>
      <c r="I396" s="29"/>
      <c r="J396" s="29"/>
    </row>
    <row r="397" spans="5:10" x14ac:dyDescent="0.3">
      <c r="E397" s="29"/>
      <c r="F397" s="29"/>
      <c r="G397" s="29"/>
      <c r="H397" s="29"/>
      <c r="I397" s="29"/>
      <c r="J397" s="29"/>
    </row>
    <row r="398" spans="5:10" x14ac:dyDescent="0.3">
      <c r="E398" s="29"/>
      <c r="F398" s="29"/>
      <c r="G398" s="29"/>
      <c r="H398" s="29"/>
      <c r="I398" s="29"/>
      <c r="J398" s="29"/>
    </row>
    <row r="399" spans="5:10" x14ac:dyDescent="0.3">
      <c r="E399" s="29"/>
      <c r="F399" s="29"/>
      <c r="G399" s="29"/>
      <c r="H399" s="29"/>
      <c r="I399" s="29"/>
      <c r="J399" s="29"/>
    </row>
    <row r="400" spans="5:10" x14ac:dyDescent="0.3">
      <c r="E400" s="29"/>
      <c r="F400" s="29"/>
      <c r="G400" s="29"/>
      <c r="H400" s="29"/>
      <c r="I400" s="29"/>
      <c r="J400" s="29"/>
    </row>
    <row r="401" spans="5:10" x14ac:dyDescent="0.3">
      <c r="E401" s="29"/>
      <c r="F401" s="29"/>
      <c r="G401" s="29"/>
      <c r="H401" s="29"/>
      <c r="I401" s="29"/>
      <c r="J401" s="29"/>
    </row>
    <row r="402" spans="5:10" x14ac:dyDescent="0.3">
      <c r="E402" s="29"/>
      <c r="F402" s="29"/>
      <c r="G402" s="29"/>
      <c r="H402" s="29"/>
      <c r="I402" s="29"/>
      <c r="J402" s="29"/>
    </row>
    <row r="403" spans="5:10" x14ac:dyDescent="0.3">
      <c r="E403" s="29"/>
      <c r="F403" s="29"/>
      <c r="G403" s="29"/>
      <c r="H403" s="29"/>
      <c r="I403" s="29"/>
      <c r="J403" s="29"/>
    </row>
    <row r="404" spans="5:10" x14ac:dyDescent="0.3">
      <c r="E404" s="29"/>
      <c r="F404" s="29"/>
      <c r="G404" s="29"/>
      <c r="H404" s="29"/>
      <c r="I404" s="29"/>
      <c r="J404" s="29"/>
    </row>
    <row r="405" spans="5:10" x14ac:dyDescent="0.3">
      <c r="E405" s="29"/>
      <c r="F405" s="29"/>
      <c r="G405" s="29"/>
      <c r="H405" s="29"/>
      <c r="I405" s="29"/>
      <c r="J405" s="29"/>
    </row>
    <row r="406" spans="5:10" x14ac:dyDescent="0.3">
      <c r="E406" s="29"/>
      <c r="F406" s="29"/>
      <c r="G406" s="29"/>
      <c r="H406" s="29"/>
      <c r="I406" s="29"/>
      <c r="J406" s="29"/>
    </row>
    <row r="407" spans="5:10" x14ac:dyDescent="0.3">
      <c r="E407" s="29"/>
      <c r="F407" s="29"/>
      <c r="G407" s="29"/>
      <c r="H407" s="29"/>
      <c r="I407" s="29"/>
      <c r="J407" s="29"/>
    </row>
    <row r="408" spans="5:10" x14ac:dyDescent="0.3">
      <c r="E408" s="29"/>
      <c r="F408" s="29"/>
      <c r="G408" s="29"/>
      <c r="H408" s="29"/>
      <c r="I408" s="29"/>
      <c r="J408" s="29"/>
    </row>
    <row r="409" spans="5:10" x14ac:dyDescent="0.3">
      <c r="E409" s="29"/>
      <c r="F409" s="29"/>
      <c r="G409" s="29"/>
      <c r="H409" s="29"/>
      <c r="I409" s="29"/>
      <c r="J409" s="29"/>
    </row>
    <row r="410" spans="5:10" x14ac:dyDescent="0.3">
      <c r="E410" s="29"/>
      <c r="F410" s="29"/>
      <c r="G410" s="29"/>
      <c r="H410" s="29"/>
      <c r="I410" s="29"/>
      <c r="J410" s="29"/>
    </row>
    <row r="411" spans="5:10" x14ac:dyDescent="0.3">
      <c r="E411" s="29"/>
      <c r="F411" s="29"/>
      <c r="G411" s="29"/>
      <c r="H411" s="29"/>
      <c r="I411" s="29"/>
      <c r="J411" s="29"/>
    </row>
    <row r="412" spans="5:10" x14ac:dyDescent="0.3">
      <c r="E412" s="29"/>
      <c r="F412" s="29"/>
      <c r="G412" s="29"/>
      <c r="H412" s="29"/>
      <c r="I412" s="29"/>
      <c r="J412" s="29"/>
    </row>
    <row r="413" spans="5:10" x14ac:dyDescent="0.3">
      <c r="E413" s="29"/>
      <c r="F413" s="29"/>
      <c r="G413" s="29"/>
      <c r="H413" s="29"/>
      <c r="I413" s="29"/>
      <c r="J413" s="29"/>
    </row>
    <row r="414" spans="5:10" x14ac:dyDescent="0.3">
      <c r="E414" s="29"/>
      <c r="F414" s="29"/>
      <c r="G414" s="29"/>
      <c r="H414" s="29"/>
      <c r="I414" s="29"/>
      <c r="J414" s="29"/>
    </row>
    <row r="415" spans="5:10" x14ac:dyDescent="0.3">
      <c r="E415" s="29"/>
      <c r="F415" s="29"/>
      <c r="G415" s="29"/>
      <c r="H415" s="29"/>
      <c r="I415" s="29"/>
      <c r="J415" s="29"/>
    </row>
    <row r="416" spans="5:10" x14ac:dyDescent="0.3">
      <c r="E416" s="29"/>
      <c r="F416" s="29"/>
      <c r="G416" s="29"/>
      <c r="H416" s="29"/>
      <c r="I416" s="29"/>
      <c r="J416" s="29"/>
    </row>
    <row r="417" spans="5:10" x14ac:dyDescent="0.3">
      <c r="E417" s="29"/>
      <c r="F417" s="29"/>
      <c r="G417" s="29"/>
      <c r="H417" s="29"/>
      <c r="I417" s="29"/>
      <c r="J417" s="29"/>
    </row>
    <row r="418" spans="5:10" x14ac:dyDescent="0.3">
      <c r="E418" s="29"/>
      <c r="F418" s="29"/>
      <c r="G418" s="29"/>
      <c r="H418" s="29"/>
      <c r="I418" s="29"/>
      <c r="J418" s="29"/>
    </row>
    <row r="419" spans="5:10" x14ac:dyDescent="0.3">
      <c r="E419" s="29"/>
      <c r="F419" s="29"/>
      <c r="G419" s="29"/>
      <c r="H419" s="29"/>
      <c r="I419" s="29"/>
      <c r="J419" s="29"/>
    </row>
    <row r="420" spans="5:10" x14ac:dyDescent="0.3">
      <c r="E420" s="29"/>
      <c r="F420" s="29"/>
      <c r="G420" s="29"/>
      <c r="H420" s="29"/>
      <c r="I420" s="29"/>
      <c r="J420" s="29"/>
    </row>
    <row r="421" spans="5:10" x14ac:dyDescent="0.3">
      <c r="E421" s="29"/>
      <c r="F421" s="29"/>
      <c r="G421" s="29"/>
      <c r="H421" s="29"/>
      <c r="I421" s="29"/>
      <c r="J421" s="29"/>
    </row>
    <row r="422" spans="5:10" x14ac:dyDescent="0.3">
      <c r="E422" s="29"/>
      <c r="F422" s="29"/>
      <c r="G422" s="29"/>
      <c r="H422" s="29"/>
      <c r="I422" s="29"/>
      <c r="J422" s="29"/>
    </row>
    <row r="423" spans="5:10" x14ac:dyDescent="0.3">
      <c r="E423" s="29"/>
      <c r="F423" s="29"/>
      <c r="G423" s="29"/>
      <c r="H423" s="29"/>
      <c r="I423" s="29"/>
      <c r="J423" s="29"/>
    </row>
    <row r="424" spans="5:10" x14ac:dyDescent="0.3">
      <c r="E424" s="29"/>
      <c r="F424" s="29"/>
      <c r="G424" s="29"/>
      <c r="H424" s="29"/>
      <c r="I424" s="29"/>
      <c r="J424" s="29"/>
    </row>
    <row r="425" spans="5:10" x14ac:dyDescent="0.3">
      <c r="E425" s="29"/>
      <c r="F425" s="29"/>
      <c r="G425" s="29"/>
      <c r="H425" s="29"/>
      <c r="I425" s="29"/>
      <c r="J425" s="29"/>
    </row>
    <row r="426" spans="5:10" x14ac:dyDescent="0.3">
      <c r="E426" s="29"/>
      <c r="F426" s="29"/>
      <c r="G426" s="29"/>
      <c r="H426" s="29"/>
      <c r="I426" s="29"/>
      <c r="J426" s="29"/>
    </row>
    <row r="427" spans="5:10" x14ac:dyDescent="0.3">
      <c r="E427" s="29"/>
      <c r="F427" s="29"/>
      <c r="G427" s="29"/>
      <c r="H427" s="29"/>
      <c r="I427" s="29"/>
      <c r="J427" s="29"/>
    </row>
    <row r="428" spans="5:10" x14ac:dyDescent="0.3">
      <c r="E428" s="29"/>
      <c r="F428" s="29"/>
      <c r="G428" s="29"/>
      <c r="H428" s="29"/>
      <c r="I428" s="29"/>
      <c r="J428" s="29"/>
    </row>
    <row r="429" spans="5:10" x14ac:dyDescent="0.3">
      <c r="E429" s="29"/>
      <c r="F429" s="29"/>
      <c r="G429" s="29"/>
      <c r="H429" s="29"/>
      <c r="I429" s="29"/>
      <c r="J429" s="29"/>
    </row>
    <row r="430" spans="5:10" x14ac:dyDescent="0.3">
      <c r="E430" s="29"/>
      <c r="F430" s="29"/>
      <c r="G430" s="29"/>
      <c r="H430" s="29"/>
      <c r="I430" s="29"/>
      <c r="J430" s="29"/>
    </row>
    <row r="431" spans="5:10" x14ac:dyDescent="0.3">
      <c r="E431" s="29"/>
      <c r="F431" s="29"/>
      <c r="G431" s="29"/>
      <c r="H431" s="29"/>
      <c r="I431" s="29"/>
      <c r="J431" s="29"/>
    </row>
    <row r="432" spans="5:10" x14ac:dyDescent="0.3">
      <c r="E432" s="29"/>
      <c r="F432" s="29"/>
      <c r="G432" s="29"/>
      <c r="H432" s="29"/>
      <c r="I432" s="29"/>
      <c r="J432" s="29"/>
    </row>
    <row r="433" spans="5:10" x14ac:dyDescent="0.3">
      <c r="E433" s="29"/>
      <c r="F433" s="29"/>
      <c r="G433" s="29"/>
      <c r="H433" s="29"/>
      <c r="I433" s="29"/>
      <c r="J433" s="29"/>
    </row>
    <row r="434" spans="5:10" x14ac:dyDescent="0.3">
      <c r="E434" s="29"/>
      <c r="F434" s="29"/>
      <c r="G434" s="29"/>
      <c r="H434" s="29"/>
      <c r="I434" s="29"/>
      <c r="J434" s="29"/>
    </row>
    <row r="435" spans="5:10" x14ac:dyDescent="0.3">
      <c r="E435" s="29"/>
      <c r="F435" s="29"/>
      <c r="G435" s="29"/>
      <c r="H435" s="29"/>
      <c r="I435" s="29"/>
      <c r="J435" s="29"/>
    </row>
    <row r="436" spans="5:10" x14ac:dyDescent="0.3">
      <c r="E436" s="29"/>
      <c r="F436" s="29"/>
      <c r="G436" s="29"/>
      <c r="H436" s="29"/>
      <c r="I436" s="29"/>
      <c r="J436" s="29"/>
    </row>
    <row r="437" spans="5:10" x14ac:dyDescent="0.3">
      <c r="E437" s="29"/>
      <c r="F437" s="29"/>
      <c r="G437" s="29"/>
      <c r="H437" s="29"/>
      <c r="I437" s="29"/>
      <c r="J437" s="29"/>
    </row>
    <row r="438" spans="5:10" x14ac:dyDescent="0.3">
      <c r="E438" s="29"/>
      <c r="F438" s="29"/>
      <c r="G438" s="29"/>
      <c r="H438" s="29"/>
      <c r="I438" s="29"/>
      <c r="J438" s="29"/>
    </row>
    <row r="439" spans="5:10" x14ac:dyDescent="0.3">
      <c r="E439" s="29"/>
      <c r="F439" s="29"/>
      <c r="G439" s="29"/>
      <c r="H439" s="29"/>
      <c r="I439" s="29"/>
      <c r="J439" s="29"/>
    </row>
    <row r="440" spans="5:10" x14ac:dyDescent="0.3">
      <c r="E440" s="29"/>
      <c r="F440" s="29"/>
      <c r="G440" s="29"/>
      <c r="H440" s="29"/>
      <c r="I440" s="29"/>
      <c r="J440" s="29"/>
    </row>
    <row r="441" spans="5:10" x14ac:dyDescent="0.3">
      <c r="E441" s="29"/>
      <c r="F441" s="29"/>
      <c r="G441" s="29"/>
      <c r="H441" s="29"/>
      <c r="I441" s="29"/>
      <c r="J441" s="29"/>
    </row>
    <row r="442" spans="5:10" x14ac:dyDescent="0.3">
      <c r="E442" s="29"/>
      <c r="F442" s="29"/>
      <c r="G442" s="29"/>
      <c r="H442" s="29"/>
      <c r="I442" s="29"/>
      <c r="J442" s="29"/>
    </row>
    <row r="443" spans="5:10" x14ac:dyDescent="0.3">
      <c r="E443" s="29"/>
      <c r="F443" s="29"/>
      <c r="G443" s="29"/>
      <c r="H443" s="29"/>
      <c r="I443" s="29"/>
      <c r="J443" s="29"/>
    </row>
    <row r="444" spans="5:10" x14ac:dyDescent="0.3">
      <c r="E444" s="29"/>
      <c r="F444" s="29"/>
      <c r="G444" s="29"/>
      <c r="H444" s="29"/>
      <c r="I444" s="29"/>
      <c r="J444" s="29"/>
    </row>
    <row r="445" spans="5:10" x14ac:dyDescent="0.3">
      <c r="E445" s="29"/>
      <c r="F445" s="29"/>
      <c r="G445" s="29"/>
      <c r="H445" s="29"/>
      <c r="I445" s="29"/>
      <c r="J445" s="29"/>
    </row>
    <row r="446" spans="5:10" x14ac:dyDescent="0.3">
      <c r="E446" s="29"/>
      <c r="F446" s="29"/>
      <c r="G446" s="29"/>
      <c r="H446" s="29"/>
      <c r="I446" s="29"/>
      <c r="J446" s="29"/>
    </row>
    <row r="447" spans="5:10" x14ac:dyDescent="0.3">
      <c r="E447" s="29"/>
      <c r="F447" s="29"/>
      <c r="G447" s="29"/>
      <c r="H447" s="29"/>
      <c r="I447" s="29"/>
      <c r="J447" s="29"/>
    </row>
    <row r="448" spans="5:10" x14ac:dyDescent="0.3">
      <c r="E448" s="29"/>
      <c r="F448" s="29"/>
      <c r="G448" s="29"/>
      <c r="H448" s="29"/>
      <c r="I448" s="29"/>
      <c r="J448" s="29"/>
    </row>
    <row r="449" spans="5:10" x14ac:dyDescent="0.3">
      <c r="E449" s="29"/>
      <c r="F449" s="29"/>
      <c r="G449" s="29"/>
      <c r="H449" s="29"/>
      <c r="I449" s="29"/>
      <c r="J449" s="29"/>
    </row>
    <row r="450" spans="5:10" x14ac:dyDescent="0.3">
      <c r="E450" s="29"/>
      <c r="F450" s="29"/>
      <c r="G450" s="29"/>
      <c r="H450" s="29"/>
      <c r="I450" s="29"/>
      <c r="J450" s="29"/>
    </row>
    <row r="451" spans="5:10" x14ac:dyDescent="0.3">
      <c r="E451" s="29"/>
      <c r="F451" s="29"/>
      <c r="G451" s="29"/>
      <c r="H451" s="29"/>
      <c r="I451" s="29"/>
      <c r="J451" s="29"/>
    </row>
    <row r="452" spans="5:10" x14ac:dyDescent="0.3">
      <c r="E452" s="29"/>
      <c r="F452" s="29"/>
      <c r="G452" s="29"/>
      <c r="H452" s="29"/>
      <c r="I452" s="29"/>
      <c r="J452" s="29"/>
    </row>
    <row r="453" spans="5:10" x14ac:dyDescent="0.3">
      <c r="E453" s="29"/>
      <c r="F453" s="29"/>
      <c r="G453" s="29"/>
      <c r="H453" s="29"/>
      <c r="I453" s="29"/>
      <c r="J453" s="29"/>
    </row>
    <row r="454" spans="5:10" x14ac:dyDescent="0.3">
      <c r="E454" s="29"/>
      <c r="F454" s="29"/>
      <c r="G454" s="29"/>
      <c r="H454" s="29"/>
      <c r="I454" s="29"/>
      <c r="J454" s="29"/>
    </row>
    <row r="455" spans="5:10" x14ac:dyDescent="0.3">
      <c r="E455" s="29"/>
      <c r="F455" s="29"/>
      <c r="G455" s="29"/>
      <c r="H455" s="29"/>
      <c r="I455" s="29"/>
      <c r="J455" s="29"/>
    </row>
    <row r="456" spans="5:10" x14ac:dyDescent="0.3">
      <c r="E456" s="29"/>
      <c r="F456" s="29"/>
      <c r="G456" s="29"/>
      <c r="H456" s="29"/>
      <c r="I456" s="29"/>
      <c r="J456" s="29"/>
    </row>
    <row r="457" spans="5:10" x14ac:dyDescent="0.3">
      <c r="E457" s="29"/>
      <c r="F457" s="29"/>
      <c r="G457" s="29"/>
      <c r="H457" s="29"/>
      <c r="I457" s="29"/>
      <c r="J457" s="29"/>
    </row>
    <row r="458" spans="5:10" x14ac:dyDescent="0.3">
      <c r="E458" s="29"/>
      <c r="F458" s="29"/>
      <c r="G458" s="29"/>
      <c r="H458" s="29"/>
      <c r="I458" s="29"/>
      <c r="J458" s="29"/>
    </row>
    <row r="459" spans="5:10" x14ac:dyDescent="0.3">
      <c r="E459" s="29"/>
      <c r="F459" s="29"/>
      <c r="G459" s="29"/>
      <c r="H459" s="29"/>
      <c r="I459" s="29"/>
      <c r="J459" s="29"/>
    </row>
    <row r="460" spans="5:10" x14ac:dyDescent="0.3">
      <c r="E460" s="29"/>
      <c r="F460" s="29"/>
      <c r="G460" s="29"/>
      <c r="H460" s="29"/>
      <c r="I460" s="29"/>
      <c r="J460" s="29"/>
    </row>
    <row r="461" spans="5:10" x14ac:dyDescent="0.3">
      <c r="E461" s="29"/>
      <c r="F461" s="29"/>
      <c r="G461" s="29"/>
      <c r="H461" s="29"/>
      <c r="I461" s="29"/>
      <c r="J461" s="29"/>
    </row>
    <row r="462" spans="5:10" x14ac:dyDescent="0.3">
      <c r="E462" s="29"/>
      <c r="F462" s="29"/>
      <c r="G462" s="29"/>
      <c r="H462" s="29"/>
      <c r="I462" s="29"/>
      <c r="J462" s="29"/>
    </row>
    <row r="463" spans="5:10" x14ac:dyDescent="0.3">
      <c r="E463" s="29"/>
      <c r="F463" s="29"/>
      <c r="G463" s="29"/>
      <c r="H463" s="29"/>
      <c r="I463" s="29"/>
      <c r="J463" s="29"/>
    </row>
    <row r="464" spans="5:10" x14ac:dyDescent="0.3">
      <c r="E464" s="29"/>
      <c r="F464" s="29"/>
      <c r="G464" s="29"/>
      <c r="H464" s="29"/>
      <c r="I464" s="29"/>
      <c r="J464" s="29"/>
    </row>
    <row r="465" spans="5:10" x14ac:dyDescent="0.3">
      <c r="E465" s="29"/>
      <c r="F465" s="29"/>
      <c r="G465" s="29"/>
      <c r="H465" s="29"/>
      <c r="I465" s="29"/>
      <c r="J465" s="29"/>
    </row>
    <row r="466" spans="5:10" x14ac:dyDescent="0.3">
      <c r="E466" s="29"/>
      <c r="F466" s="29"/>
      <c r="G466" s="29"/>
      <c r="H466" s="29"/>
      <c r="I466" s="29"/>
      <c r="J466" s="29"/>
    </row>
    <row r="467" spans="5:10" x14ac:dyDescent="0.3">
      <c r="E467" s="29"/>
      <c r="F467" s="29"/>
      <c r="G467" s="29"/>
      <c r="H467" s="29"/>
      <c r="I467" s="29"/>
      <c r="J467" s="29"/>
    </row>
    <row r="468" spans="5:10" x14ac:dyDescent="0.3">
      <c r="E468" s="29"/>
      <c r="F468" s="29"/>
      <c r="G468" s="29"/>
      <c r="H468" s="29"/>
      <c r="I468" s="29"/>
      <c r="J468" s="29"/>
    </row>
    <row r="469" spans="5:10" x14ac:dyDescent="0.3">
      <c r="E469" s="29"/>
      <c r="F469" s="29"/>
      <c r="G469" s="29"/>
      <c r="H469" s="29"/>
      <c r="I469" s="29"/>
      <c r="J469" s="29"/>
    </row>
    <row r="470" spans="5:10" x14ac:dyDescent="0.3">
      <c r="E470" s="29"/>
      <c r="F470" s="29"/>
      <c r="G470" s="29"/>
      <c r="H470" s="29"/>
      <c r="I470" s="29"/>
      <c r="J470" s="29"/>
    </row>
    <row r="471" spans="5:10" x14ac:dyDescent="0.3">
      <c r="E471" s="29"/>
      <c r="F471" s="29"/>
      <c r="G471" s="29"/>
      <c r="H471" s="29"/>
      <c r="I471" s="29"/>
      <c r="J471" s="29"/>
    </row>
    <row r="472" spans="5:10" x14ac:dyDescent="0.3">
      <c r="E472" s="29"/>
      <c r="F472" s="29"/>
      <c r="G472" s="29"/>
      <c r="H472" s="29"/>
      <c r="I472" s="29"/>
      <c r="J472" s="29"/>
    </row>
    <row r="473" spans="5:10" x14ac:dyDescent="0.3">
      <c r="E473" s="29"/>
      <c r="F473" s="29"/>
      <c r="G473" s="29"/>
      <c r="H473" s="29"/>
      <c r="I473" s="29"/>
      <c r="J473" s="29"/>
    </row>
    <row r="474" spans="5:10" x14ac:dyDescent="0.3">
      <c r="E474" s="29"/>
      <c r="F474" s="29"/>
      <c r="G474" s="29"/>
      <c r="H474" s="29"/>
      <c r="I474" s="29"/>
      <c r="J474" s="29"/>
    </row>
    <row r="475" spans="5:10" x14ac:dyDescent="0.3">
      <c r="E475" s="29"/>
      <c r="F475" s="29"/>
      <c r="G475" s="29"/>
      <c r="H475" s="29"/>
      <c r="I475" s="29"/>
      <c r="J475" s="29"/>
    </row>
    <row r="476" spans="5:10" x14ac:dyDescent="0.3">
      <c r="E476" s="29"/>
      <c r="F476" s="29"/>
      <c r="G476" s="29"/>
      <c r="H476" s="29"/>
      <c r="I476" s="29"/>
      <c r="J476" s="29"/>
    </row>
    <row r="477" spans="5:10" x14ac:dyDescent="0.3">
      <c r="E477" s="29"/>
      <c r="F477" s="29"/>
      <c r="G477" s="29"/>
      <c r="H477" s="29"/>
      <c r="I477" s="29"/>
      <c r="J477" s="29"/>
    </row>
    <row r="478" spans="5:10" x14ac:dyDescent="0.3">
      <c r="E478" s="29"/>
      <c r="F478" s="29"/>
      <c r="G478" s="29"/>
      <c r="H478" s="29"/>
      <c r="I478" s="29"/>
      <c r="J478" s="29"/>
    </row>
    <row r="479" spans="5:10" x14ac:dyDescent="0.3">
      <c r="E479" s="29"/>
      <c r="F479" s="29"/>
      <c r="G479" s="29"/>
      <c r="H479" s="29"/>
      <c r="I479" s="29"/>
      <c r="J479" s="29"/>
    </row>
    <row r="480" spans="5:10" x14ac:dyDescent="0.3">
      <c r="E480" s="29"/>
      <c r="F480" s="29"/>
      <c r="G480" s="29"/>
      <c r="H480" s="29"/>
      <c r="I480" s="29"/>
      <c r="J480" s="29"/>
    </row>
    <row r="481" spans="5:10" x14ac:dyDescent="0.3">
      <c r="E481" s="29"/>
      <c r="F481" s="29"/>
      <c r="G481" s="29"/>
      <c r="H481" s="29"/>
      <c r="I481" s="29"/>
      <c r="J481" s="29"/>
    </row>
    <row r="482" spans="5:10" x14ac:dyDescent="0.3">
      <c r="E482" s="29"/>
      <c r="F482" s="29"/>
      <c r="G482" s="29"/>
      <c r="H482" s="29"/>
      <c r="I482" s="29"/>
      <c r="J482" s="29"/>
    </row>
    <row r="483" spans="5:10" x14ac:dyDescent="0.3">
      <c r="E483" s="29"/>
      <c r="F483" s="29"/>
      <c r="G483" s="29"/>
      <c r="H483" s="29"/>
      <c r="I483" s="29"/>
      <c r="J483" s="29"/>
    </row>
    <row r="484" spans="5:10" x14ac:dyDescent="0.3">
      <c r="E484" s="29"/>
      <c r="F484" s="29"/>
      <c r="G484" s="29"/>
      <c r="H484" s="29"/>
      <c r="I484" s="29"/>
      <c r="J484" s="29"/>
    </row>
    <row r="485" spans="5:10" x14ac:dyDescent="0.3">
      <c r="E485" s="29"/>
      <c r="F485" s="29"/>
      <c r="G485" s="29"/>
      <c r="H485" s="29"/>
      <c r="I485" s="29"/>
      <c r="J485" s="29"/>
    </row>
    <row r="486" spans="5:10" x14ac:dyDescent="0.3">
      <c r="E486" s="29"/>
      <c r="F486" s="29"/>
      <c r="G486" s="29"/>
      <c r="H486" s="29"/>
      <c r="I486" s="29"/>
      <c r="J486" s="29"/>
    </row>
    <row r="487" spans="5:10" x14ac:dyDescent="0.3">
      <c r="E487" s="29"/>
      <c r="F487" s="29"/>
      <c r="G487" s="29"/>
      <c r="H487" s="29"/>
      <c r="I487" s="29"/>
      <c r="J487" s="29"/>
    </row>
    <row r="488" spans="5:10" x14ac:dyDescent="0.3">
      <c r="E488" s="29"/>
      <c r="F488" s="29"/>
      <c r="G488" s="29"/>
      <c r="H488" s="29"/>
      <c r="I488" s="29"/>
      <c r="J488" s="29"/>
    </row>
    <row r="489" spans="5:10" x14ac:dyDescent="0.3">
      <c r="E489" s="29"/>
      <c r="F489" s="29"/>
      <c r="G489" s="29"/>
      <c r="H489" s="29"/>
      <c r="I489" s="29"/>
      <c r="J489" s="29"/>
    </row>
    <row r="490" spans="5:10" x14ac:dyDescent="0.3">
      <c r="E490" s="29"/>
      <c r="F490" s="29"/>
      <c r="G490" s="29"/>
      <c r="H490" s="29"/>
      <c r="I490" s="29"/>
      <c r="J490" s="29"/>
    </row>
    <row r="491" spans="5:10" x14ac:dyDescent="0.3">
      <c r="E491" s="29"/>
      <c r="F491" s="29"/>
      <c r="G491" s="29"/>
      <c r="H491" s="29"/>
      <c r="I491" s="29"/>
      <c r="J491" s="29"/>
    </row>
    <row r="492" spans="5:10" x14ac:dyDescent="0.3">
      <c r="E492" s="29"/>
      <c r="F492" s="29"/>
      <c r="G492" s="29"/>
      <c r="H492" s="29"/>
      <c r="I492" s="29"/>
      <c r="J492" s="29"/>
    </row>
    <row r="493" spans="5:10" x14ac:dyDescent="0.3">
      <c r="E493" s="29"/>
      <c r="F493" s="29"/>
      <c r="G493" s="29"/>
      <c r="H493" s="29"/>
      <c r="I493" s="29"/>
      <c r="J493" s="29"/>
    </row>
    <row r="494" spans="5:10" x14ac:dyDescent="0.3">
      <c r="E494" s="29"/>
      <c r="F494" s="29"/>
      <c r="G494" s="29"/>
      <c r="H494" s="29"/>
      <c r="I494" s="29"/>
      <c r="J494" s="29"/>
    </row>
    <row r="495" spans="5:10" x14ac:dyDescent="0.3">
      <c r="E495" s="29"/>
      <c r="F495" s="29"/>
      <c r="G495" s="29"/>
      <c r="H495" s="29"/>
      <c r="I495" s="29"/>
      <c r="J495" s="29"/>
    </row>
    <row r="496" spans="5:10" x14ac:dyDescent="0.3">
      <c r="E496" s="29"/>
      <c r="F496" s="29"/>
      <c r="G496" s="29"/>
      <c r="H496" s="29"/>
      <c r="I496" s="29"/>
      <c r="J496" s="29"/>
    </row>
    <row r="497" spans="5:10" x14ac:dyDescent="0.3">
      <c r="E497" s="29"/>
      <c r="F497" s="29"/>
      <c r="G497" s="29"/>
      <c r="H497" s="29"/>
      <c r="I497" s="29"/>
      <c r="J497" s="29"/>
    </row>
    <row r="498" spans="5:10" x14ac:dyDescent="0.3">
      <c r="E498" s="29"/>
      <c r="F498" s="29"/>
      <c r="G498" s="29"/>
      <c r="H498" s="29"/>
      <c r="I498" s="29"/>
      <c r="J498" s="29"/>
    </row>
    <row r="499" spans="5:10" x14ac:dyDescent="0.3">
      <c r="E499" s="29"/>
      <c r="F499" s="29"/>
      <c r="G499" s="29"/>
      <c r="H499" s="29"/>
      <c r="I499" s="29"/>
      <c r="J499" s="29"/>
    </row>
    <row r="500" spans="5:10" x14ac:dyDescent="0.3">
      <c r="E500" s="29"/>
      <c r="F500" s="29"/>
      <c r="G500" s="29"/>
      <c r="H500" s="29"/>
      <c r="I500" s="29"/>
      <c r="J500" s="29"/>
    </row>
    <row r="501" spans="5:10" x14ac:dyDescent="0.3">
      <c r="E501" s="29"/>
      <c r="F501" s="29"/>
      <c r="G501" s="29"/>
      <c r="H501" s="29"/>
      <c r="I501" s="29"/>
      <c r="J501" s="29"/>
    </row>
    <row r="502" spans="5:10" x14ac:dyDescent="0.3">
      <c r="E502" s="29"/>
      <c r="F502" s="29"/>
      <c r="G502" s="29"/>
      <c r="H502" s="29"/>
      <c r="I502" s="29"/>
      <c r="J502" s="29"/>
    </row>
    <row r="503" spans="5:10" x14ac:dyDescent="0.3">
      <c r="E503" s="29"/>
      <c r="F503" s="29"/>
      <c r="G503" s="29"/>
      <c r="H503" s="29"/>
      <c r="I503" s="29"/>
      <c r="J503" s="29"/>
    </row>
    <row r="504" spans="5:10" x14ac:dyDescent="0.3">
      <c r="E504" s="29"/>
      <c r="F504" s="29"/>
      <c r="G504" s="29"/>
      <c r="H504" s="29"/>
      <c r="I504" s="29"/>
      <c r="J504" s="29"/>
    </row>
    <row r="505" spans="5:10" x14ac:dyDescent="0.3">
      <c r="E505" s="29"/>
      <c r="F505" s="29"/>
      <c r="G505" s="29"/>
      <c r="H505" s="29"/>
      <c r="I505" s="29"/>
      <c r="J505" s="29"/>
    </row>
    <row r="506" spans="5:10" x14ac:dyDescent="0.3">
      <c r="E506" s="29"/>
      <c r="F506" s="29"/>
      <c r="G506" s="29"/>
      <c r="H506" s="29"/>
      <c r="I506" s="29"/>
      <c r="J506" s="29"/>
    </row>
    <row r="507" spans="5:10" x14ac:dyDescent="0.3">
      <c r="E507" s="29"/>
      <c r="F507" s="29"/>
      <c r="G507" s="29"/>
      <c r="H507" s="29"/>
      <c r="I507" s="29"/>
      <c r="J507" s="29"/>
    </row>
    <row r="508" spans="5:10" x14ac:dyDescent="0.3">
      <c r="E508" s="29"/>
      <c r="F508" s="29"/>
      <c r="G508" s="29"/>
      <c r="H508" s="29"/>
      <c r="I508" s="29"/>
      <c r="J508" s="29"/>
    </row>
    <row r="509" spans="5:10" x14ac:dyDescent="0.3">
      <c r="E509" s="29"/>
      <c r="F509" s="29"/>
      <c r="G509" s="29"/>
      <c r="H509" s="29"/>
      <c r="I509" s="29"/>
      <c r="J509" s="29"/>
    </row>
    <row r="510" spans="5:10" x14ac:dyDescent="0.3">
      <c r="E510" s="29"/>
      <c r="F510" s="29"/>
      <c r="G510" s="29"/>
      <c r="H510" s="29"/>
      <c r="I510" s="29"/>
      <c r="J510" s="29"/>
    </row>
    <row r="511" spans="5:10" x14ac:dyDescent="0.3">
      <c r="E511" s="29"/>
      <c r="F511" s="29"/>
      <c r="G511" s="29"/>
      <c r="H511" s="29"/>
      <c r="I511" s="29"/>
      <c r="J511" s="29"/>
    </row>
    <row r="512" spans="5:10" x14ac:dyDescent="0.3">
      <c r="E512" s="29"/>
      <c r="F512" s="29"/>
      <c r="G512" s="29"/>
      <c r="H512" s="29"/>
      <c r="I512" s="29"/>
      <c r="J512" s="29"/>
    </row>
    <row r="513" spans="5:10" x14ac:dyDescent="0.3">
      <c r="E513" s="29"/>
      <c r="F513" s="29"/>
      <c r="G513" s="29"/>
      <c r="H513" s="29"/>
      <c r="I513" s="29"/>
      <c r="J513" s="29"/>
    </row>
    <row r="514" spans="5:10" x14ac:dyDescent="0.3">
      <c r="E514" s="29"/>
      <c r="F514" s="29"/>
      <c r="G514" s="29"/>
      <c r="H514" s="29"/>
      <c r="I514" s="29"/>
      <c r="J514" s="29"/>
    </row>
    <row r="515" spans="5:10" x14ac:dyDescent="0.3">
      <c r="E515" s="29"/>
      <c r="F515" s="29"/>
      <c r="G515" s="29"/>
      <c r="H515" s="29"/>
      <c r="I515" s="29"/>
      <c r="J515" s="29"/>
    </row>
    <row r="516" spans="5:10" x14ac:dyDescent="0.3">
      <c r="E516" s="29"/>
      <c r="F516" s="29"/>
      <c r="G516" s="29"/>
      <c r="H516" s="29"/>
      <c r="I516" s="29"/>
      <c r="J516" s="29"/>
    </row>
    <row r="517" spans="5:10" x14ac:dyDescent="0.3">
      <c r="E517" s="29"/>
      <c r="F517" s="29"/>
      <c r="G517" s="29"/>
      <c r="H517" s="29"/>
      <c r="I517" s="29"/>
      <c r="J517" s="29"/>
    </row>
    <row r="518" spans="5:10" x14ac:dyDescent="0.3">
      <c r="E518" s="29"/>
      <c r="F518" s="29"/>
      <c r="G518" s="29"/>
      <c r="H518" s="29"/>
      <c r="I518" s="29"/>
      <c r="J518" s="29"/>
    </row>
    <row r="519" spans="5:10" x14ac:dyDescent="0.3">
      <c r="E519" s="29"/>
      <c r="F519" s="29"/>
      <c r="G519" s="29"/>
      <c r="H519" s="29"/>
      <c r="I519" s="29"/>
      <c r="J519" s="29"/>
    </row>
    <row r="520" spans="5:10" x14ac:dyDescent="0.3">
      <c r="E520" s="29"/>
      <c r="F520" s="29"/>
      <c r="G520" s="29"/>
      <c r="H520" s="29"/>
      <c r="I520" s="29"/>
      <c r="J520" s="29"/>
    </row>
    <row r="521" spans="5:10" x14ac:dyDescent="0.3">
      <c r="E521" s="29"/>
      <c r="F521" s="29"/>
      <c r="G521" s="29"/>
      <c r="H521" s="29"/>
      <c r="I521" s="29"/>
      <c r="J521" s="29"/>
    </row>
    <row r="522" spans="5:10" x14ac:dyDescent="0.3">
      <c r="E522" s="29"/>
      <c r="F522" s="29"/>
      <c r="G522" s="29"/>
      <c r="H522" s="29"/>
      <c r="I522" s="29"/>
      <c r="J522" s="29"/>
    </row>
    <row r="523" spans="5:10" x14ac:dyDescent="0.3">
      <c r="E523" s="29"/>
      <c r="F523" s="29"/>
      <c r="G523" s="29"/>
      <c r="H523" s="29"/>
      <c r="I523" s="29"/>
      <c r="J523" s="29"/>
    </row>
    <row r="524" spans="5:10" x14ac:dyDescent="0.3">
      <c r="E524" s="29"/>
      <c r="F524" s="29"/>
      <c r="G524" s="29"/>
      <c r="H524" s="29"/>
      <c r="I524" s="29"/>
      <c r="J524" s="29"/>
    </row>
    <row r="525" spans="5:10" x14ac:dyDescent="0.3">
      <c r="E525" s="29"/>
      <c r="F525" s="29"/>
      <c r="G525" s="29"/>
      <c r="H525" s="29"/>
      <c r="I525" s="29"/>
      <c r="J525" s="29"/>
    </row>
    <row r="526" spans="5:10" x14ac:dyDescent="0.3">
      <c r="E526" s="29"/>
      <c r="F526" s="29"/>
      <c r="G526" s="29"/>
      <c r="H526" s="29"/>
      <c r="I526" s="29"/>
      <c r="J526" s="29"/>
    </row>
    <row r="527" spans="5:10" x14ac:dyDescent="0.3">
      <c r="E527" s="29"/>
      <c r="F527" s="29"/>
      <c r="G527" s="29"/>
      <c r="H527" s="29"/>
      <c r="I527" s="29"/>
      <c r="J527" s="29"/>
    </row>
    <row r="528" spans="5:10" x14ac:dyDescent="0.3">
      <c r="E528" s="29"/>
      <c r="F528" s="29"/>
      <c r="G528" s="29"/>
      <c r="H528" s="29"/>
      <c r="I528" s="29"/>
      <c r="J528" s="29"/>
    </row>
    <row r="529" spans="5:10" x14ac:dyDescent="0.3">
      <c r="E529" s="29"/>
      <c r="F529" s="29"/>
      <c r="G529" s="29"/>
      <c r="H529" s="29"/>
      <c r="I529" s="29"/>
      <c r="J529" s="29"/>
    </row>
    <row r="530" spans="5:10" x14ac:dyDescent="0.3">
      <c r="E530" s="29"/>
      <c r="F530" s="29"/>
      <c r="G530" s="29"/>
      <c r="H530" s="29"/>
      <c r="I530" s="29"/>
      <c r="J530" s="29"/>
    </row>
    <row r="531" spans="5:10" x14ac:dyDescent="0.3">
      <c r="E531" s="29"/>
      <c r="F531" s="29"/>
      <c r="G531" s="29"/>
      <c r="H531" s="29"/>
      <c r="I531" s="29"/>
      <c r="J531" s="29"/>
    </row>
    <row r="532" spans="5:10" x14ac:dyDescent="0.3">
      <c r="E532" s="29"/>
      <c r="F532" s="29"/>
      <c r="G532" s="29"/>
      <c r="H532" s="29"/>
      <c r="I532" s="29"/>
      <c r="J532" s="29"/>
    </row>
    <row r="533" spans="5:10" x14ac:dyDescent="0.3">
      <c r="E533" s="29"/>
      <c r="F533" s="29"/>
      <c r="G533" s="29"/>
      <c r="H533" s="29"/>
      <c r="I533" s="29"/>
      <c r="J533" s="29"/>
    </row>
    <row r="534" spans="5:10" x14ac:dyDescent="0.3">
      <c r="E534" s="29"/>
      <c r="F534" s="29"/>
      <c r="G534" s="29"/>
      <c r="H534" s="29"/>
      <c r="I534" s="29"/>
      <c r="J534" s="29"/>
    </row>
    <row r="535" spans="5:10" x14ac:dyDescent="0.3">
      <c r="E535" s="29"/>
      <c r="F535" s="29"/>
      <c r="G535" s="29"/>
      <c r="H535" s="29"/>
      <c r="I535" s="29"/>
      <c r="J535" s="29"/>
    </row>
    <row r="536" spans="5:10" x14ac:dyDescent="0.3">
      <c r="E536" s="29"/>
      <c r="F536" s="29"/>
      <c r="G536" s="29"/>
      <c r="H536" s="29"/>
      <c r="I536" s="29"/>
      <c r="J536" s="29"/>
    </row>
    <row r="537" spans="5:10" x14ac:dyDescent="0.3">
      <c r="E537" s="29"/>
      <c r="F537" s="29"/>
      <c r="G537" s="29"/>
      <c r="H537" s="29"/>
      <c r="I537" s="29"/>
      <c r="J537" s="29"/>
    </row>
    <row r="538" spans="5:10" x14ac:dyDescent="0.3">
      <c r="E538" s="29"/>
      <c r="F538" s="29"/>
      <c r="G538" s="29"/>
      <c r="H538" s="29"/>
      <c r="I538" s="29"/>
      <c r="J538" s="29"/>
    </row>
    <row r="539" spans="5:10" x14ac:dyDescent="0.3">
      <c r="E539" s="29"/>
      <c r="F539" s="29"/>
      <c r="G539" s="29"/>
      <c r="H539" s="29"/>
      <c r="I539" s="29"/>
      <c r="J539" s="29"/>
    </row>
    <row r="540" spans="5:10" x14ac:dyDescent="0.3">
      <c r="E540" s="29"/>
      <c r="F540" s="29"/>
      <c r="G540" s="29"/>
      <c r="H540" s="29"/>
      <c r="I540" s="29"/>
      <c r="J540" s="29"/>
    </row>
    <row r="541" spans="5:10" x14ac:dyDescent="0.3">
      <c r="E541" s="29"/>
      <c r="F541" s="29"/>
      <c r="G541" s="29"/>
      <c r="H541" s="29"/>
      <c r="I541" s="29"/>
      <c r="J541" s="29"/>
    </row>
    <row r="542" spans="5:10" x14ac:dyDescent="0.3">
      <c r="E542" s="29"/>
      <c r="F542" s="29"/>
      <c r="G542" s="29"/>
      <c r="H542" s="29"/>
      <c r="I542" s="29"/>
      <c r="J542" s="29"/>
    </row>
    <row r="543" spans="5:10" x14ac:dyDescent="0.3">
      <c r="E543" s="29"/>
      <c r="F543" s="29"/>
      <c r="G543" s="29"/>
      <c r="H543" s="29"/>
      <c r="I543" s="29"/>
      <c r="J543" s="29"/>
    </row>
    <row r="544" spans="5:10" x14ac:dyDescent="0.3">
      <c r="E544" s="29"/>
      <c r="F544" s="29"/>
      <c r="G544" s="29"/>
      <c r="H544" s="29"/>
      <c r="I544" s="29"/>
      <c r="J544" s="29"/>
    </row>
    <row r="545" spans="5:10" x14ac:dyDescent="0.3">
      <c r="E545" s="29"/>
      <c r="F545" s="29"/>
      <c r="G545" s="29"/>
      <c r="H545" s="29"/>
      <c r="I545" s="29"/>
      <c r="J545" s="29"/>
    </row>
    <row r="546" spans="5:10" x14ac:dyDescent="0.3">
      <c r="E546" s="29"/>
      <c r="F546" s="29"/>
      <c r="G546" s="29"/>
      <c r="H546" s="29"/>
      <c r="I546" s="29"/>
      <c r="J546" s="29"/>
    </row>
    <row r="547" spans="5:10" x14ac:dyDescent="0.3">
      <c r="E547" s="29"/>
      <c r="F547" s="29"/>
      <c r="G547" s="29"/>
      <c r="H547" s="29"/>
      <c r="I547" s="29"/>
      <c r="J547" s="29"/>
    </row>
    <row r="548" spans="5:10" x14ac:dyDescent="0.3">
      <c r="E548" s="29"/>
      <c r="F548" s="29"/>
      <c r="G548" s="29"/>
      <c r="H548" s="29"/>
      <c r="I548" s="29"/>
      <c r="J548" s="29"/>
    </row>
    <row r="549" spans="5:10" x14ac:dyDescent="0.3">
      <c r="E549" s="29"/>
      <c r="F549" s="29"/>
      <c r="G549" s="29"/>
      <c r="H549" s="29"/>
      <c r="I549" s="29"/>
      <c r="J549" s="29"/>
    </row>
    <row r="550" spans="5:10" x14ac:dyDescent="0.3">
      <c r="E550" s="29"/>
      <c r="F550" s="29"/>
      <c r="G550" s="29"/>
      <c r="H550" s="29"/>
      <c r="I550" s="29"/>
      <c r="J550" s="29"/>
    </row>
    <row r="551" spans="5:10" x14ac:dyDescent="0.3">
      <c r="E551" s="29"/>
      <c r="F551" s="29"/>
      <c r="G551" s="29"/>
      <c r="H551" s="29"/>
      <c r="I551" s="29"/>
      <c r="J551" s="29"/>
    </row>
    <row r="552" spans="5:10" x14ac:dyDescent="0.3">
      <c r="E552" s="29"/>
      <c r="F552" s="29"/>
      <c r="G552" s="29"/>
      <c r="H552" s="29"/>
      <c r="I552" s="29"/>
      <c r="J552" s="29"/>
    </row>
    <row r="553" spans="5:10" x14ac:dyDescent="0.3">
      <c r="E553" s="29"/>
      <c r="F553" s="29"/>
      <c r="G553" s="29"/>
      <c r="H553" s="29"/>
      <c r="I553" s="29"/>
      <c r="J553" s="29"/>
    </row>
    <row r="554" spans="5:10" x14ac:dyDescent="0.3">
      <c r="E554" s="29"/>
      <c r="F554" s="29"/>
      <c r="G554" s="29"/>
      <c r="H554" s="29"/>
      <c r="I554" s="29"/>
      <c r="J554" s="29"/>
    </row>
    <row r="555" spans="5:10" x14ac:dyDescent="0.3">
      <c r="E555" s="29"/>
      <c r="F555" s="29"/>
      <c r="G555" s="29"/>
      <c r="H555" s="29"/>
      <c r="I555" s="29"/>
      <c r="J555" s="29"/>
    </row>
    <row r="556" spans="5:10" x14ac:dyDescent="0.3">
      <c r="E556" s="29"/>
      <c r="F556" s="29"/>
      <c r="G556" s="29"/>
      <c r="H556" s="29"/>
      <c r="I556" s="29"/>
      <c r="J556" s="29"/>
    </row>
    <row r="557" spans="5:10" x14ac:dyDescent="0.3">
      <c r="E557" s="29"/>
      <c r="F557" s="29"/>
      <c r="G557" s="29"/>
      <c r="H557" s="29"/>
      <c r="I557" s="29"/>
      <c r="J557" s="29"/>
    </row>
    <row r="558" spans="5:10" x14ac:dyDescent="0.3">
      <c r="E558" s="29"/>
      <c r="F558" s="29"/>
      <c r="G558" s="29"/>
      <c r="H558" s="29"/>
      <c r="I558" s="29"/>
      <c r="J558" s="29"/>
    </row>
    <row r="559" spans="5:10" x14ac:dyDescent="0.3">
      <c r="E559" s="29"/>
      <c r="F559" s="29"/>
      <c r="G559" s="29"/>
      <c r="H559" s="29"/>
      <c r="I559" s="29"/>
      <c r="J559" s="29"/>
    </row>
    <row r="560" spans="5:10" x14ac:dyDescent="0.3">
      <c r="E560" s="29"/>
      <c r="F560" s="29"/>
      <c r="G560" s="29"/>
      <c r="H560" s="29"/>
      <c r="I560" s="29"/>
      <c r="J560" s="29"/>
    </row>
    <row r="561" spans="5:10" x14ac:dyDescent="0.3">
      <c r="E561" s="29"/>
      <c r="F561" s="29"/>
      <c r="G561" s="29"/>
      <c r="H561" s="29"/>
      <c r="I561" s="29"/>
      <c r="J561" s="29"/>
    </row>
    <row r="562" spans="5:10" x14ac:dyDescent="0.3">
      <c r="E562" s="29"/>
      <c r="F562" s="29"/>
      <c r="G562" s="29"/>
      <c r="H562" s="29"/>
      <c r="I562" s="29"/>
      <c r="J562" s="29"/>
    </row>
    <row r="563" spans="5:10" x14ac:dyDescent="0.3">
      <c r="E563" s="29"/>
      <c r="F563" s="29"/>
      <c r="G563" s="29"/>
      <c r="H563" s="29"/>
      <c r="I563" s="29"/>
      <c r="J563" s="29"/>
    </row>
    <row r="564" spans="5:10" x14ac:dyDescent="0.3">
      <c r="E564" s="29"/>
      <c r="F564" s="29"/>
      <c r="G564" s="29"/>
      <c r="H564" s="29"/>
      <c r="I564" s="29"/>
      <c r="J564" s="29"/>
    </row>
    <row r="565" spans="5:10" x14ac:dyDescent="0.3">
      <c r="E565" s="29"/>
      <c r="F565" s="29"/>
      <c r="G565" s="29"/>
      <c r="H565" s="29"/>
      <c r="I565" s="29"/>
      <c r="J565" s="29"/>
    </row>
    <row r="566" spans="5:10" x14ac:dyDescent="0.3">
      <c r="E566" s="29"/>
      <c r="F566" s="29"/>
      <c r="G566" s="29"/>
      <c r="H566" s="29"/>
      <c r="I566" s="29"/>
      <c r="J566" s="29"/>
    </row>
    <row r="567" spans="5:10" x14ac:dyDescent="0.3">
      <c r="E567" s="29"/>
      <c r="F567" s="29"/>
      <c r="G567" s="29"/>
      <c r="H567" s="29"/>
      <c r="I567" s="29"/>
      <c r="J567" s="29"/>
    </row>
    <row r="568" spans="5:10" x14ac:dyDescent="0.3">
      <c r="E568" s="29"/>
      <c r="F568" s="29"/>
      <c r="G568" s="29"/>
      <c r="H568" s="29"/>
      <c r="I568" s="29"/>
      <c r="J568" s="29"/>
    </row>
    <row r="569" spans="5:10" x14ac:dyDescent="0.3">
      <c r="E569" s="29"/>
      <c r="F569" s="29"/>
      <c r="G569" s="29"/>
      <c r="H569" s="29"/>
      <c r="I569" s="29"/>
      <c r="J569" s="29"/>
    </row>
    <row r="570" spans="5:10" x14ac:dyDescent="0.3">
      <c r="E570" s="29"/>
      <c r="F570" s="29"/>
      <c r="G570" s="29"/>
      <c r="H570" s="29"/>
      <c r="I570" s="29"/>
      <c r="J570" s="29"/>
    </row>
    <row r="571" spans="5:10" x14ac:dyDescent="0.3">
      <c r="E571" s="29"/>
      <c r="F571" s="29"/>
      <c r="G571" s="29"/>
      <c r="H571" s="29"/>
      <c r="I571" s="29"/>
      <c r="J571" s="29"/>
    </row>
    <row r="572" spans="5:10" x14ac:dyDescent="0.3">
      <c r="E572" s="29"/>
      <c r="F572" s="29"/>
      <c r="G572" s="29"/>
      <c r="H572" s="29"/>
      <c r="I572" s="29"/>
      <c r="J572" s="29"/>
    </row>
    <row r="573" spans="5:10" x14ac:dyDescent="0.3">
      <c r="E573" s="29"/>
      <c r="F573" s="29"/>
      <c r="G573" s="29"/>
      <c r="H573" s="29"/>
      <c r="I573" s="29"/>
      <c r="J573" s="29"/>
    </row>
    <row r="574" spans="5:10" x14ac:dyDescent="0.3">
      <c r="E574" s="29"/>
      <c r="F574" s="29"/>
      <c r="G574" s="29"/>
      <c r="H574" s="29"/>
      <c r="I574" s="29"/>
      <c r="J574" s="29"/>
    </row>
    <row r="575" spans="5:10" x14ac:dyDescent="0.3">
      <c r="E575" s="29"/>
      <c r="F575" s="29"/>
      <c r="G575" s="29"/>
      <c r="H575" s="29"/>
      <c r="I575" s="29"/>
      <c r="J575" s="29"/>
    </row>
    <row r="576" spans="5:10" x14ac:dyDescent="0.3">
      <c r="E576" s="29"/>
      <c r="F576" s="29"/>
      <c r="G576" s="29"/>
      <c r="H576" s="29"/>
      <c r="I576" s="29"/>
      <c r="J576" s="29"/>
    </row>
    <row r="577" spans="5:10" x14ac:dyDescent="0.3">
      <c r="E577" s="29"/>
      <c r="F577" s="29"/>
      <c r="G577" s="29"/>
      <c r="H577" s="29"/>
      <c r="I577" s="29"/>
      <c r="J577" s="29"/>
    </row>
    <row r="578" spans="5:10" x14ac:dyDescent="0.3">
      <c r="E578" s="29"/>
      <c r="F578" s="29"/>
      <c r="G578" s="29"/>
      <c r="H578" s="29"/>
      <c r="I578" s="29"/>
      <c r="J578" s="29"/>
    </row>
  </sheetData>
  <mergeCells count="144">
    <mergeCell ref="A303:J303"/>
    <mergeCell ref="A301:C301"/>
    <mergeCell ref="A264:C266"/>
    <mergeCell ref="A299:J299"/>
    <mergeCell ref="A267:J267"/>
    <mergeCell ref="A281:J281"/>
    <mergeCell ref="A297:J297"/>
    <mergeCell ref="A289:C292"/>
    <mergeCell ref="A273:C275"/>
    <mergeCell ref="C282:C284"/>
    <mergeCell ref="A316:C320"/>
    <mergeCell ref="A308:C308"/>
    <mergeCell ref="A309:C309"/>
    <mergeCell ref="A310:J310"/>
    <mergeCell ref="A311:J311"/>
    <mergeCell ref="A312:J312"/>
    <mergeCell ref="A315:C315"/>
    <mergeCell ref="A314:C314"/>
    <mergeCell ref="A304:J304"/>
    <mergeCell ref="A239:C241"/>
    <mergeCell ref="B252:B254"/>
    <mergeCell ref="C252:C254"/>
    <mergeCell ref="A298:J298"/>
    <mergeCell ref="A276:C278"/>
    <mergeCell ref="A282:A284"/>
    <mergeCell ref="A293:C296"/>
    <mergeCell ref="B282:B284"/>
    <mergeCell ref="A279:J279"/>
    <mergeCell ref="C135:C138"/>
    <mergeCell ref="B135:B138"/>
    <mergeCell ref="B140:B142"/>
    <mergeCell ref="A135:A138"/>
    <mergeCell ref="A302:J302"/>
    <mergeCell ref="A280:J280"/>
    <mergeCell ref="C224:C226"/>
    <mergeCell ref="A252:A254"/>
    <mergeCell ref="A242:J242"/>
    <mergeCell ref="B224:B226"/>
    <mergeCell ref="B152:B155"/>
    <mergeCell ref="C140:C142"/>
    <mergeCell ref="C152:C155"/>
    <mergeCell ref="A183:A185"/>
    <mergeCell ref="A156:A159"/>
    <mergeCell ref="B156:B159"/>
    <mergeCell ref="A160:J160"/>
    <mergeCell ref="C156:C159"/>
    <mergeCell ref="A163:A167"/>
    <mergeCell ref="A173:J173"/>
    <mergeCell ref="B163:B167"/>
    <mergeCell ref="C163:C167"/>
    <mergeCell ref="A169:C172"/>
    <mergeCell ref="A224:A226"/>
    <mergeCell ref="C131:C134"/>
    <mergeCell ref="C146:C148"/>
    <mergeCell ref="A149:J149"/>
    <mergeCell ref="B144:B145"/>
    <mergeCell ref="A146:A148"/>
    <mergeCell ref="B146:B148"/>
    <mergeCell ref="A144:A145"/>
    <mergeCell ref="A152:A155"/>
    <mergeCell ref="A218:J218"/>
    <mergeCell ref="A212:C215"/>
    <mergeCell ref="A199:C201"/>
    <mergeCell ref="B183:B185"/>
    <mergeCell ref="C183:C185"/>
    <mergeCell ref="A203:A205"/>
    <mergeCell ref="A209:C211"/>
    <mergeCell ref="A217:J217"/>
    <mergeCell ref="A216:J216"/>
    <mergeCell ref="A202:J202"/>
    <mergeCell ref="B203:B205"/>
    <mergeCell ref="C203:C205"/>
    <mergeCell ref="A131:A134"/>
    <mergeCell ref="A140:A142"/>
    <mergeCell ref="A139:J139"/>
    <mergeCell ref="B131:B134"/>
    <mergeCell ref="A130:J130"/>
    <mergeCell ref="A127:A129"/>
    <mergeCell ref="B127:B129"/>
    <mergeCell ref="A108:A110"/>
    <mergeCell ref="C108:C110"/>
    <mergeCell ref="C111:C113"/>
    <mergeCell ref="B111:B113"/>
    <mergeCell ref="A111:A113"/>
    <mergeCell ref="B108:B110"/>
    <mergeCell ref="C127:C129"/>
    <mergeCell ref="B104:B107"/>
    <mergeCell ref="C20:C23"/>
    <mergeCell ref="A40:A42"/>
    <mergeCell ref="C40:C43"/>
    <mergeCell ref="A20:A22"/>
    <mergeCell ref="B40:B43"/>
    <mergeCell ref="A97:A99"/>
    <mergeCell ref="B96:B99"/>
    <mergeCell ref="A104:A107"/>
    <mergeCell ref="C96:C99"/>
    <mergeCell ref="C104:C107"/>
    <mergeCell ref="C86:C88"/>
    <mergeCell ref="B86:B88"/>
    <mergeCell ref="C48:C50"/>
    <mergeCell ref="C44:C47"/>
    <mergeCell ref="C55:C57"/>
    <mergeCell ref="B28:B31"/>
    <mergeCell ref="A24:A27"/>
    <mergeCell ref="B33:B36"/>
    <mergeCell ref="A28:A31"/>
    <mergeCell ref="A44:A46"/>
    <mergeCell ref="A70:A72"/>
    <mergeCell ref="E13:E14"/>
    <mergeCell ref="F13:J13"/>
    <mergeCell ref="C16:C19"/>
    <mergeCell ref="E12:J12"/>
    <mergeCell ref="D12:D14"/>
    <mergeCell ref="B20:B23"/>
    <mergeCell ref="B24:B27"/>
    <mergeCell ref="A33:A36"/>
    <mergeCell ref="C28:C31"/>
    <mergeCell ref="C24:C27"/>
    <mergeCell ref="C33:C36"/>
    <mergeCell ref="A12:A14"/>
    <mergeCell ref="B10:I11"/>
    <mergeCell ref="A15:J15"/>
    <mergeCell ref="A16:A19"/>
    <mergeCell ref="B12:B14"/>
    <mergeCell ref="B16:B19"/>
    <mergeCell ref="C83:C85"/>
    <mergeCell ref="A82:J82"/>
    <mergeCell ref="A86:A88"/>
    <mergeCell ref="B83:B85"/>
    <mergeCell ref="A83:A85"/>
    <mergeCell ref="C12:C14"/>
    <mergeCell ref="B44:B47"/>
    <mergeCell ref="B70:B72"/>
    <mergeCell ref="A55:A57"/>
    <mergeCell ref="A48:A50"/>
    <mergeCell ref="B48:B50"/>
    <mergeCell ref="B55:B57"/>
    <mergeCell ref="C78:C81"/>
    <mergeCell ref="C70:C72"/>
    <mergeCell ref="B73:B75"/>
    <mergeCell ref="A78:A81"/>
    <mergeCell ref="A73:A75"/>
    <mergeCell ref="C73:C75"/>
    <mergeCell ref="B78:B81"/>
  </mergeCells>
  <phoneticPr fontId="0" type="noConversion"/>
  <pageMargins left="0.43307086614173229" right="0.43307086614173229" top="0.55118110236220474" bottom="0.55118110236220474" header="0.31496062992125984" footer="0.31496062992125984"/>
  <pageSetup paperSize="9" scale="67" fitToHeight="9" orientation="landscape" r:id="rId1"/>
  <rowBreaks count="2" manualBreakCount="2">
    <brk id="146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Бурматова Людмила Михайловна</dc:creator>
  <cp:lastModifiedBy>SheverIG</cp:lastModifiedBy>
  <cp:lastPrinted>2018-06-07T07:11:08Z</cp:lastPrinted>
  <dcterms:created xsi:type="dcterms:W3CDTF">2016-01-25T08:49:52Z</dcterms:created>
  <dcterms:modified xsi:type="dcterms:W3CDTF">2018-06-13T07:09:20Z</dcterms:modified>
</cp:coreProperties>
</file>